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1"/>
  </bookViews>
  <sheets>
    <sheet name="Elenchi_del_personale_20140506_" sheetId="1" r:id="rId1"/>
    <sheet name="Riepilogo costi" sheetId="2" r:id="rId2"/>
  </sheets>
  <definedNames>
    <definedName name="_xlnm.Print_Area" localSheetId="0">'Elenchi_del_personale_20140506_'!$A$1:$L$103</definedName>
    <definedName name="DATABASE">'Elenchi_del_personale_20140506_'!$A$1:$H$102</definedName>
    <definedName name="_xlnm.Print_Titles" localSheetId="0">'Elenchi_del_personale_20140506_'!$1:$2</definedName>
  </definedNames>
  <calcPr fullCalcOnLoad="1"/>
</workbook>
</file>

<file path=xl/sharedStrings.xml><?xml version="1.0" encoding="utf-8"?>
<sst xmlns="http://schemas.openxmlformats.org/spreadsheetml/2006/main" count="614" uniqueCount="319">
  <si>
    <t>COGNOME</t>
  </si>
  <si>
    <t>NOME</t>
  </si>
  <si>
    <t>INI_RAP</t>
  </si>
  <si>
    <t>FIN_RAP</t>
  </si>
  <si>
    <t>012621</t>
  </si>
  <si>
    <t>MASSARELLI</t>
  </si>
  <si>
    <t>MASSIMILIANO</t>
  </si>
  <si>
    <t>C</t>
  </si>
  <si>
    <t>100</t>
  </si>
  <si>
    <t>005967</t>
  </si>
  <si>
    <t>MATTEUCCI</t>
  </si>
  <si>
    <t>Caterina</t>
  </si>
  <si>
    <t>EP</t>
  </si>
  <si>
    <t>009808</t>
  </si>
  <si>
    <t>STELLA</t>
  </si>
  <si>
    <t>Maria Francesca</t>
  </si>
  <si>
    <t>012627</t>
  </si>
  <si>
    <t>BUCO</t>
  </si>
  <si>
    <t>FRANCESCA</t>
  </si>
  <si>
    <t>012647</t>
  </si>
  <si>
    <t>BIAGINO</t>
  </si>
  <si>
    <t>ARIANNA</t>
  </si>
  <si>
    <t>006622</t>
  </si>
  <si>
    <t>BERNARDI</t>
  </si>
  <si>
    <t>Manuela</t>
  </si>
  <si>
    <t>012395</t>
  </si>
  <si>
    <t>BAROLA</t>
  </si>
  <si>
    <t>SILVIA</t>
  </si>
  <si>
    <t>012396</t>
  </si>
  <si>
    <t>PERSICHINI</t>
  </si>
  <si>
    <t>LETIZIA</t>
  </si>
  <si>
    <t>007439</t>
  </si>
  <si>
    <t>TIBIDO'</t>
  </si>
  <si>
    <t>Claudia</t>
  </si>
  <si>
    <t>010879</t>
  </si>
  <si>
    <t>SASSI</t>
  </si>
  <si>
    <t>Raffaella</t>
  </si>
  <si>
    <t>010886</t>
  </si>
  <si>
    <t>BIZZARRI</t>
  </si>
  <si>
    <t>Daniela</t>
  </si>
  <si>
    <t>010593</t>
  </si>
  <si>
    <t>BRINDISI</t>
  </si>
  <si>
    <t>BARBARA</t>
  </si>
  <si>
    <t>008989</t>
  </si>
  <si>
    <t>RAGNI</t>
  </si>
  <si>
    <t>Roberta</t>
  </si>
  <si>
    <t>007724</t>
  </si>
  <si>
    <t>POLVERINI</t>
  </si>
  <si>
    <t>Maria Angela</t>
  </si>
  <si>
    <t>010807</t>
  </si>
  <si>
    <t>FIORELLA</t>
  </si>
  <si>
    <t>ROBERTO</t>
  </si>
  <si>
    <t>009754</t>
  </si>
  <si>
    <t>BIAGETTI</t>
  </si>
  <si>
    <t>Andrea</t>
  </si>
  <si>
    <t>010890</t>
  </si>
  <si>
    <t>ROMANO</t>
  </si>
  <si>
    <t>Maria Elisa</t>
  </si>
  <si>
    <t>010911</t>
  </si>
  <si>
    <t>ROSSI</t>
  </si>
  <si>
    <t>ROBERTA</t>
  </si>
  <si>
    <t>010695</t>
  </si>
  <si>
    <t>CATALUCCI</t>
  </si>
  <si>
    <t>Francesca</t>
  </si>
  <si>
    <t>012287</t>
  </si>
  <si>
    <t>CORNELI</t>
  </si>
  <si>
    <t>Riccardo</t>
  </si>
  <si>
    <t>006330</t>
  </si>
  <si>
    <t>PEDUCCI</t>
  </si>
  <si>
    <t>Monia</t>
  </si>
  <si>
    <t>012141</t>
  </si>
  <si>
    <t>TEMPESTA</t>
  </si>
  <si>
    <t>PAMELA</t>
  </si>
  <si>
    <t>012073</t>
  </si>
  <si>
    <t>RAGANO CARACCIOLO</t>
  </si>
  <si>
    <t>Maria</t>
  </si>
  <si>
    <t>D</t>
  </si>
  <si>
    <t>012075</t>
  </si>
  <si>
    <t>TISSI</t>
  </si>
  <si>
    <t>FRANCESCO</t>
  </si>
  <si>
    <t>B</t>
  </si>
  <si>
    <t>011834</t>
  </si>
  <si>
    <t>BASTIANINI</t>
  </si>
  <si>
    <t>CLAUDIA</t>
  </si>
  <si>
    <t>008930</t>
  </si>
  <si>
    <t>GUARDABASSI</t>
  </si>
  <si>
    <t>Laura</t>
  </si>
  <si>
    <t>012303</t>
  </si>
  <si>
    <t>AMATO</t>
  </si>
  <si>
    <t>SANDRO</t>
  </si>
  <si>
    <t>012302</t>
  </si>
  <si>
    <t>ALESSANDRINI</t>
  </si>
  <si>
    <t>ANTONELLA</t>
  </si>
  <si>
    <t>009443</t>
  </si>
  <si>
    <t>PASQUA</t>
  </si>
  <si>
    <t>Stefano</t>
  </si>
  <si>
    <t>012254</t>
  </si>
  <si>
    <t>PASSERI</t>
  </si>
  <si>
    <t>STEFANIA</t>
  </si>
  <si>
    <t>009413</t>
  </si>
  <si>
    <t>MELONI</t>
  </si>
  <si>
    <t>008853</t>
  </si>
  <si>
    <t>SEBASTIANI</t>
  </si>
  <si>
    <t>RICCARDO</t>
  </si>
  <si>
    <t>008992</t>
  </si>
  <si>
    <t>MARTORANA</t>
  </si>
  <si>
    <t>Sabrina</t>
  </si>
  <si>
    <t>012284</t>
  </si>
  <si>
    <t>MOCAN</t>
  </si>
  <si>
    <t>Teodora Codruta</t>
  </si>
  <si>
    <t>004896</t>
  </si>
  <si>
    <t>CECCHETTI</t>
  </si>
  <si>
    <t>009580</t>
  </si>
  <si>
    <t>VESCARELLI</t>
  </si>
  <si>
    <t>Elisabetta</t>
  </si>
  <si>
    <t>008393</t>
  </si>
  <si>
    <t>PRINCIPI</t>
  </si>
  <si>
    <t>Massimiliano</t>
  </si>
  <si>
    <t>007190</t>
  </si>
  <si>
    <t>BOCCIOLI</t>
  </si>
  <si>
    <t>Elena</t>
  </si>
  <si>
    <t>011896</t>
  </si>
  <si>
    <t>DATTINI</t>
  </si>
  <si>
    <t>Valentina</t>
  </si>
  <si>
    <t>011904</t>
  </si>
  <si>
    <t>MAFFIA</t>
  </si>
  <si>
    <t>LEONARDA ROSARIA</t>
  </si>
  <si>
    <t>013237</t>
  </si>
  <si>
    <t>MICHELINI</t>
  </si>
  <si>
    <t>Francesco</t>
  </si>
  <si>
    <t>013316</t>
  </si>
  <si>
    <t>LAROTONDA</t>
  </si>
  <si>
    <t>DOMENICO</t>
  </si>
  <si>
    <t>007944</t>
  </si>
  <si>
    <t>ROSSINI</t>
  </si>
  <si>
    <t>009129</t>
  </si>
  <si>
    <t>BAGAGLIA</t>
  </si>
  <si>
    <t>Marco</t>
  </si>
  <si>
    <t>011881</t>
  </si>
  <si>
    <t>AGLIETTI</t>
  </si>
  <si>
    <t>PATRIZIA</t>
  </si>
  <si>
    <t>013177</t>
  </si>
  <si>
    <t>MARTELLI</t>
  </si>
  <si>
    <t>VALENTINA</t>
  </si>
  <si>
    <t>013178</t>
  </si>
  <si>
    <t>FAGUGLI</t>
  </si>
  <si>
    <t>ALESSANDRA</t>
  </si>
  <si>
    <t>013193</t>
  </si>
  <si>
    <t>PALAZZO</t>
  </si>
  <si>
    <t>GIUSEPPE</t>
  </si>
  <si>
    <t>013194</t>
  </si>
  <si>
    <t>GIULIETTI</t>
  </si>
  <si>
    <t>FABRIZIO</t>
  </si>
  <si>
    <t>013212</t>
  </si>
  <si>
    <t>MARIANI</t>
  </si>
  <si>
    <t>DANIELE</t>
  </si>
  <si>
    <t>012063</t>
  </si>
  <si>
    <t>DE ROSA</t>
  </si>
  <si>
    <t>PAOLA</t>
  </si>
  <si>
    <t>012848</t>
  </si>
  <si>
    <t>ALBANESE</t>
  </si>
  <si>
    <t>MARIA</t>
  </si>
  <si>
    <t>012850</t>
  </si>
  <si>
    <t>MILLETTI</t>
  </si>
  <si>
    <t>ILARIA</t>
  </si>
  <si>
    <t>012851</t>
  </si>
  <si>
    <t>ARBA</t>
  </si>
  <si>
    <t>012849</t>
  </si>
  <si>
    <t>BEI</t>
  </si>
  <si>
    <t>ALESSANDRO</t>
  </si>
  <si>
    <t>012852</t>
  </si>
  <si>
    <t>FABRIS</t>
  </si>
  <si>
    <t>TATJANA</t>
  </si>
  <si>
    <t>009467</t>
  </si>
  <si>
    <t>FELICINI</t>
  </si>
  <si>
    <t>012913</t>
  </si>
  <si>
    <t>SILVI</t>
  </si>
  <si>
    <t>011811</t>
  </si>
  <si>
    <t>MASSI BENEDETTI</t>
  </si>
  <si>
    <t>CRISTINA</t>
  </si>
  <si>
    <t>007097</t>
  </si>
  <si>
    <t>FALBO</t>
  </si>
  <si>
    <t>Stefania</t>
  </si>
  <si>
    <t>011076</t>
  </si>
  <si>
    <t>VOLENTIERA</t>
  </si>
  <si>
    <t>013400</t>
  </si>
  <si>
    <t>PUCA</t>
  </si>
  <si>
    <t>MICHELE</t>
  </si>
  <si>
    <t>005321</t>
  </si>
  <si>
    <t>MONSURRO'</t>
  </si>
  <si>
    <t>Mariarosaria</t>
  </si>
  <si>
    <t>007537</t>
  </si>
  <si>
    <t>SPACCATINI</t>
  </si>
  <si>
    <t>CRISTIANO</t>
  </si>
  <si>
    <t>011079</t>
  </si>
  <si>
    <t>MORETTI</t>
  </si>
  <si>
    <t>009209</t>
  </si>
  <si>
    <t>OLSEN</t>
  </si>
  <si>
    <t>Gina</t>
  </si>
  <si>
    <t>009760</t>
  </si>
  <si>
    <t>CRUCIANI</t>
  </si>
  <si>
    <t>Diego</t>
  </si>
  <si>
    <t>012315</t>
  </si>
  <si>
    <t>SCARPONI</t>
  </si>
  <si>
    <t>009586</t>
  </si>
  <si>
    <t>Tatiana</t>
  </si>
  <si>
    <t>012310</t>
  </si>
  <si>
    <t>BOMBARDIERI</t>
  </si>
  <si>
    <t>EMANUELE</t>
  </si>
  <si>
    <t>010162</t>
  </si>
  <si>
    <t>MONTANI</t>
  </si>
  <si>
    <t>Catia</t>
  </si>
  <si>
    <t>009809</t>
  </si>
  <si>
    <t>TIRIMAGNI</t>
  </si>
  <si>
    <t>008207</t>
  </si>
  <si>
    <t>IANNONI</t>
  </si>
  <si>
    <t>ANTONIO</t>
  </si>
  <si>
    <t>005129</t>
  </si>
  <si>
    <t>ANGELLOTTI</t>
  </si>
  <si>
    <t>Giuseppina</t>
  </si>
  <si>
    <t>011903</t>
  </si>
  <si>
    <t>SCARCHINI</t>
  </si>
  <si>
    <t>ALESSIA</t>
  </si>
  <si>
    <t>013338</t>
  </si>
  <si>
    <t>BOCCI</t>
  </si>
  <si>
    <t>013339</t>
  </si>
  <si>
    <t>PERSAMPIERI</t>
  </si>
  <si>
    <t>TANIA</t>
  </si>
  <si>
    <t>013337</t>
  </si>
  <si>
    <t>VALERIO</t>
  </si>
  <si>
    <t>LAURA</t>
  </si>
  <si>
    <t>009853</t>
  </si>
  <si>
    <t>ALESSANDRI</t>
  </si>
  <si>
    <t>013352</t>
  </si>
  <si>
    <t>TALLARITA</t>
  </si>
  <si>
    <t>MARIO</t>
  </si>
  <si>
    <t>013364</t>
  </si>
  <si>
    <t>VENTO</t>
  </si>
  <si>
    <t>SIMONA</t>
  </si>
  <si>
    <t>013500</t>
  </si>
  <si>
    <t>BOCK</t>
  </si>
  <si>
    <t>URSULA CACILIA</t>
  </si>
  <si>
    <t>007641</t>
  </si>
  <si>
    <t>VIGILANTE</t>
  </si>
  <si>
    <t>009123</t>
  </si>
  <si>
    <t>CELLA</t>
  </si>
  <si>
    <t>Diana</t>
  </si>
  <si>
    <t>012291</t>
  </si>
  <si>
    <t>TONKS</t>
  </si>
  <si>
    <t>CLARE ELIZABETH</t>
  </si>
  <si>
    <t>012642</t>
  </si>
  <si>
    <t>ALBUQUERQUE DE MOURA TAVARES</t>
  </si>
  <si>
    <t>AMELIA EUNICE</t>
  </si>
  <si>
    <t>012874</t>
  </si>
  <si>
    <t>ONTORIA PENA</t>
  </si>
  <si>
    <t>MERCEDES</t>
  </si>
  <si>
    <t>012875</t>
  </si>
  <si>
    <t>DA SILVA MOURINHA</t>
  </si>
  <si>
    <t>MARISA</t>
  </si>
  <si>
    <t>012876</t>
  </si>
  <si>
    <t>WU</t>
  </si>
  <si>
    <t>QI</t>
  </si>
  <si>
    <t>013181</t>
  </si>
  <si>
    <t>PETTINELLI</t>
  </si>
  <si>
    <t>013211</t>
  </si>
  <si>
    <t>MUGNANI</t>
  </si>
  <si>
    <t>CATIA</t>
  </si>
  <si>
    <t>013498</t>
  </si>
  <si>
    <t>SOLA</t>
  </si>
  <si>
    <t>CHIARA</t>
  </si>
  <si>
    <t>013501</t>
  </si>
  <si>
    <t>AMBROGI</t>
  </si>
  <si>
    <t>MARUSCA</t>
  </si>
  <si>
    <t>013502</t>
  </si>
  <si>
    <t>POMERANZ</t>
  </si>
  <si>
    <t>CAT.</t>
  </si>
  <si>
    <t>P.E.</t>
  </si>
  <si>
    <t>PERC. P.T.</t>
  </si>
  <si>
    <t>C1</t>
  </si>
  <si>
    <t>EP1</t>
  </si>
  <si>
    <t>D1</t>
  </si>
  <si>
    <t>B3</t>
  </si>
  <si>
    <t>CEL</t>
  </si>
  <si>
    <t>Danièle</t>
  </si>
  <si>
    <t>Lordo dipendente</t>
  </si>
  <si>
    <t>Oneri C.E.</t>
  </si>
  <si>
    <t>Costo complessivo</t>
  </si>
  <si>
    <t>MATR.</t>
  </si>
  <si>
    <t>Note</t>
  </si>
  <si>
    <t>sottratto recupero I.A. 2013 per malattia</t>
  </si>
  <si>
    <t>sottratte trattenute per ore non lavorate del 2013</t>
  </si>
  <si>
    <t>sottratti recupero I.A. 2013 per malattia e trattenute per ore non lavorate del 2013</t>
  </si>
  <si>
    <t>importo comprensivo dell'assegno per il nucleo (291,60 Euro)</t>
  </si>
  <si>
    <t>importo comprensivo dell'assegno per il nucleo (256,02 Euro di lug-dic 2013 e 128,01 Euro di gen-mar 2014)</t>
  </si>
  <si>
    <t>sottratti recupero I.A. 2013 per malattia e trattenute per sciopero del 2013</t>
  </si>
  <si>
    <t>importo comprensivo dell'assegno per il nucleo (161,40 Euro)</t>
  </si>
  <si>
    <t>importo comprensivo dell'Indennità di posizione EP minima CCNL</t>
  </si>
  <si>
    <t>importo comprensivo dell'assegno per il nucleo (1.949,99 Euro del 2012-2013 e 357,50 Euro di gen-mar 2014)</t>
  </si>
  <si>
    <t>importo comprensivo dell'assegno per il nucleo (583,26 Euro)</t>
  </si>
  <si>
    <t>importo comprensivo dell'assegno per il nucleo (276,90 Euro)</t>
  </si>
  <si>
    <t>CASTELLINI</t>
  </si>
  <si>
    <t>DINI</t>
  </si>
  <si>
    <t>Ilaria</t>
  </si>
  <si>
    <t>Conguaglio add.le Tesoro C.E.</t>
  </si>
  <si>
    <t>012400</t>
  </si>
  <si>
    <t>010049</t>
  </si>
  <si>
    <t>Conguaglio tassaz. Buoni pasto anno 2013</t>
  </si>
  <si>
    <t>TOTALI</t>
  </si>
  <si>
    <t>COSTI STIPENDIALI
TRIMESTRE GENNAIO-MARZO 2014</t>
  </si>
  <si>
    <t>CAT. B</t>
  </si>
  <si>
    <t>CAT. C</t>
  </si>
  <si>
    <t>CAT. D</t>
  </si>
  <si>
    <t>CAT. EP</t>
  </si>
  <si>
    <t>Personale tecnico-amm.vo e CEL
Costo complessivo trimestre gennaio - marzo 2014 (art. 17, c. 2, D. Lgs n. 33/2013)</t>
  </si>
  <si>
    <t>TOTALE CAT. B</t>
  </si>
  <si>
    <t>TOTALE CAT. C</t>
  </si>
  <si>
    <t>TOTALE CEL</t>
  </si>
  <si>
    <t>TOTALE CAT. D</t>
  </si>
  <si>
    <t>TOTALE CAT. EP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</si>
</sst>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0" fontId="0" fillId="0" borderId="10" xfId="0" applyNumberForma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/>
    </xf>
    <xf numFmtId="1" fontId="0" fillId="24" borderId="10" xfId="0" applyNumberFormat="1" applyFont="1" applyFill="1" applyBorder="1" applyAlignment="1">
      <alignment horizontal="center"/>
    </xf>
    <xf numFmtId="14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 horizontal="center"/>
    </xf>
    <xf numFmtId="40" fontId="0" fillId="24" borderId="10" xfId="0" applyNumberFormat="1" applyFill="1" applyBorder="1" applyAlignment="1">
      <alignment horizontal="right" wrapText="1"/>
    </xf>
    <xf numFmtId="0" fontId="2" fillId="24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40" fontId="0" fillId="25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1" fillId="16" borderId="10" xfId="0" applyNumberFormat="1" applyFont="1" applyFill="1" applyBorder="1" applyAlignment="1">
      <alignment horizontal="center" vertical="center" wrapText="1"/>
    </xf>
    <xf numFmtId="40" fontId="21" fillId="0" borderId="10" xfId="0" applyNumberFormat="1" applyFont="1" applyBorder="1" applyAlignment="1">
      <alignment horizontal="right" vertical="center" wrapText="1"/>
    </xf>
    <xf numFmtId="40" fontId="21" fillId="16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1" fontId="21" fillId="16" borderId="11" xfId="0" applyNumberFormat="1" applyFont="1" applyFill="1" applyBorder="1" applyAlignment="1">
      <alignment horizontal="center" vertical="center"/>
    </xf>
    <xf numFmtId="1" fontId="21" fillId="16" borderId="12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0" fillId="16" borderId="0" xfId="0" applyNumberFormat="1" applyFont="1" applyFill="1" applyAlignment="1">
      <alignment horizontal="center" vertical="center" wrapText="1"/>
    </xf>
    <xf numFmtId="1" fontId="20" fillId="16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B1">
      <pane ySplit="2" topLeftCell="BM84" activePane="bottomLeft" state="frozen"/>
      <selection pane="topLeft" activeCell="A1" sqref="A1"/>
      <selection pane="bottomLeft" activeCell="J102" sqref="J102"/>
    </sheetView>
  </sheetViews>
  <sheetFormatPr defaultColWidth="9.140625" defaultRowHeight="12.75"/>
  <cols>
    <col min="1" max="1" width="7.00390625" style="4" bestFit="1" customWidth="1"/>
    <col min="2" max="2" width="34.28125" style="5" customWidth="1"/>
    <col min="3" max="3" width="20.28125" style="5" bestFit="1" customWidth="1"/>
    <col min="4" max="4" width="5.28125" style="4" bestFit="1" customWidth="1"/>
    <col min="5" max="5" width="5.28125" style="4" customWidth="1"/>
    <col min="6" max="7" width="10.140625" style="3" bestFit="1" customWidth="1"/>
    <col min="8" max="8" width="10.7109375" style="4" bestFit="1" customWidth="1"/>
    <col min="9" max="11" width="12.7109375" style="23" bestFit="1" customWidth="1"/>
    <col min="12" max="12" width="29.7109375" style="3" customWidth="1"/>
    <col min="13" max="16384" width="9.140625" style="3" customWidth="1"/>
  </cols>
  <sheetData>
    <row r="1" spans="1:12" s="1" customFormat="1" ht="30.75" customHeight="1">
      <c r="A1" s="31" t="s">
        <v>287</v>
      </c>
      <c r="B1" s="31" t="s">
        <v>0</v>
      </c>
      <c r="C1" s="31" t="s">
        <v>1</v>
      </c>
      <c r="D1" s="31" t="s">
        <v>275</v>
      </c>
      <c r="E1" s="31" t="s">
        <v>276</v>
      </c>
      <c r="F1" s="31" t="s">
        <v>2</v>
      </c>
      <c r="G1" s="31" t="s">
        <v>3</v>
      </c>
      <c r="H1" s="31" t="s">
        <v>277</v>
      </c>
      <c r="I1" s="33" t="s">
        <v>308</v>
      </c>
      <c r="J1" s="33"/>
      <c r="K1" s="33"/>
      <c r="L1" s="32" t="s">
        <v>288</v>
      </c>
    </row>
    <row r="2" spans="1:12" ht="25.5">
      <c r="A2" s="31"/>
      <c r="B2" s="31"/>
      <c r="C2" s="31"/>
      <c r="D2" s="31"/>
      <c r="E2" s="31"/>
      <c r="F2" s="31"/>
      <c r="G2" s="31"/>
      <c r="H2" s="31"/>
      <c r="I2" s="2" t="s">
        <v>284</v>
      </c>
      <c r="J2" s="2" t="s">
        <v>285</v>
      </c>
      <c r="K2" s="2" t="s">
        <v>286</v>
      </c>
      <c r="L2" s="32"/>
    </row>
    <row r="3" spans="1:12" ht="12.75">
      <c r="A3" s="4" t="s">
        <v>231</v>
      </c>
      <c r="B3" s="5" t="s">
        <v>232</v>
      </c>
      <c r="C3" s="5" t="s">
        <v>219</v>
      </c>
      <c r="D3" s="4" t="s">
        <v>80</v>
      </c>
      <c r="E3" s="4" t="s">
        <v>281</v>
      </c>
      <c r="F3" s="6">
        <v>41372</v>
      </c>
      <c r="G3" s="6">
        <v>41698</v>
      </c>
      <c r="H3" s="4" t="s">
        <v>8</v>
      </c>
      <c r="I3" s="7">
        <v>3488.54</v>
      </c>
      <c r="J3" s="7">
        <v>1204.7</v>
      </c>
      <c r="K3" s="7">
        <f>I3+J3</f>
        <v>4693.24</v>
      </c>
      <c r="L3" s="8"/>
    </row>
    <row r="4" spans="1:12" ht="12.75">
      <c r="A4" s="4" t="s">
        <v>90</v>
      </c>
      <c r="B4" s="5" t="s">
        <v>91</v>
      </c>
      <c r="C4" s="5" t="s">
        <v>92</v>
      </c>
      <c r="D4" s="4" t="s">
        <v>80</v>
      </c>
      <c r="E4" s="4" t="s">
        <v>281</v>
      </c>
      <c r="F4" s="6">
        <v>41435</v>
      </c>
      <c r="G4" s="6">
        <v>41799</v>
      </c>
      <c r="H4" s="4">
        <v>70</v>
      </c>
      <c r="I4" s="7">
        <v>3185.88</v>
      </c>
      <c r="J4" s="7">
        <f>1340.4-63.72</f>
        <v>1276.68</v>
      </c>
      <c r="K4" s="7">
        <f>I4+J4</f>
        <v>4462.56</v>
      </c>
      <c r="L4" s="8"/>
    </row>
    <row r="5" spans="1:12" ht="12.75">
      <c r="A5" s="4" t="s">
        <v>239</v>
      </c>
      <c r="B5" s="5" t="s">
        <v>240</v>
      </c>
      <c r="C5" s="5" t="s">
        <v>241</v>
      </c>
      <c r="D5" s="4" t="s">
        <v>80</v>
      </c>
      <c r="E5" s="4" t="s">
        <v>281</v>
      </c>
      <c r="F5" s="6">
        <v>41522</v>
      </c>
      <c r="G5" s="6">
        <v>41824</v>
      </c>
      <c r="H5" s="4">
        <v>50</v>
      </c>
      <c r="I5" s="7">
        <v>2275.65</v>
      </c>
      <c r="J5" s="7">
        <v>764.28</v>
      </c>
      <c r="K5" s="7">
        <f>I5+J5</f>
        <v>3039.9300000000003</v>
      </c>
      <c r="L5" s="8"/>
    </row>
    <row r="6" spans="1:12" ht="12.75">
      <c r="A6" s="4" t="s">
        <v>206</v>
      </c>
      <c r="B6" s="5" t="s">
        <v>207</v>
      </c>
      <c r="C6" s="5" t="s">
        <v>208</v>
      </c>
      <c r="D6" s="4" t="s">
        <v>80</v>
      </c>
      <c r="E6" s="4" t="s">
        <v>281</v>
      </c>
      <c r="F6" s="6">
        <v>40945</v>
      </c>
      <c r="G6" s="6">
        <v>41675</v>
      </c>
      <c r="H6" s="4" t="s">
        <v>8</v>
      </c>
      <c r="I6" s="7">
        <v>2013.91</v>
      </c>
      <c r="J6" s="7">
        <f>972.35-35.4-4.88</f>
        <v>932.07</v>
      </c>
      <c r="K6" s="7">
        <f>I6+J6</f>
        <v>2945.98</v>
      </c>
      <c r="L6" s="8"/>
    </row>
    <row r="7" spans="1:12" ht="12.75">
      <c r="A7" s="4" t="s">
        <v>99</v>
      </c>
      <c r="B7" s="5" t="s">
        <v>100</v>
      </c>
      <c r="C7" s="5" t="s">
        <v>63</v>
      </c>
      <c r="D7" s="4" t="s">
        <v>80</v>
      </c>
      <c r="E7" s="4" t="s">
        <v>281</v>
      </c>
      <c r="F7" s="6">
        <v>40788</v>
      </c>
      <c r="G7" s="6">
        <v>41883</v>
      </c>
      <c r="H7" s="4" t="s">
        <v>8</v>
      </c>
      <c r="I7" s="7">
        <v>4551.27</v>
      </c>
      <c r="J7" s="7">
        <f>2007.46-91.02</f>
        <v>1916.44</v>
      </c>
      <c r="K7" s="7">
        <f>I7+J7</f>
        <v>6467.710000000001</v>
      </c>
      <c r="L7" s="8"/>
    </row>
    <row r="8" spans="1:12" ht="12.75">
      <c r="A8" s="4" t="s">
        <v>188</v>
      </c>
      <c r="B8" s="5" t="s">
        <v>189</v>
      </c>
      <c r="C8" s="5" t="s">
        <v>190</v>
      </c>
      <c r="D8" s="4" t="s">
        <v>80</v>
      </c>
      <c r="E8" s="4" t="s">
        <v>281</v>
      </c>
      <c r="F8" s="6">
        <v>41213</v>
      </c>
      <c r="G8" s="6">
        <v>42307</v>
      </c>
      <c r="H8" s="21">
        <v>55.55</v>
      </c>
      <c r="I8" s="7">
        <v>2528.22</v>
      </c>
      <c r="J8" s="7">
        <f>1151.01-50.55</f>
        <v>1100.46</v>
      </c>
      <c r="K8" s="7">
        <f>I8+J8</f>
        <v>3628.68</v>
      </c>
      <c r="L8" s="8"/>
    </row>
    <row r="9" spans="1:12" ht="12.75">
      <c r="A9" s="4" t="s">
        <v>77</v>
      </c>
      <c r="B9" s="5" t="s">
        <v>78</v>
      </c>
      <c r="C9" s="5" t="s">
        <v>79</v>
      </c>
      <c r="D9" s="4" t="s">
        <v>80</v>
      </c>
      <c r="E9" s="4" t="s">
        <v>281</v>
      </c>
      <c r="F9" s="6">
        <v>41127</v>
      </c>
      <c r="G9" s="6">
        <v>41675</v>
      </c>
      <c r="H9" s="4" t="s">
        <v>8</v>
      </c>
      <c r="I9" s="7">
        <v>2013.91</v>
      </c>
      <c r="J9" s="7">
        <f>1067.32-35.4-4.88</f>
        <v>1027.0399999999997</v>
      </c>
      <c r="K9" s="7">
        <f>I9+J9</f>
        <v>3040.95</v>
      </c>
      <c r="L9" s="8"/>
    </row>
    <row r="10" spans="1:12" s="45" customFormat="1" ht="24.75" customHeight="1">
      <c r="A10" s="43"/>
      <c r="B10" s="44" t="s">
        <v>314</v>
      </c>
      <c r="C10" s="44"/>
      <c r="D10" s="44"/>
      <c r="E10" s="44"/>
      <c r="F10" s="44"/>
      <c r="G10" s="44"/>
      <c r="H10" s="44"/>
      <c r="I10" s="29">
        <f>SUM(I3:I9)</f>
        <v>20057.38</v>
      </c>
      <c r="J10" s="29">
        <f>SUM(J3:J9)</f>
        <v>8221.67</v>
      </c>
      <c r="K10" s="29">
        <f>SUM(K3:K9)</f>
        <v>28279.05</v>
      </c>
      <c r="L10" s="8"/>
    </row>
    <row r="11" spans="1:12" ht="12.75">
      <c r="A11" s="4" t="s">
        <v>138</v>
      </c>
      <c r="B11" s="5" t="s">
        <v>139</v>
      </c>
      <c r="C11" s="5" t="s">
        <v>140</v>
      </c>
      <c r="D11" s="4" t="s">
        <v>7</v>
      </c>
      <c r="E11" s="4" t="s">
        <v>278</v>
      </c>
      <c r="F11" s="6">
        <v>41477</v>
      </c>
      <c r="G11" s="6">
        <v>42572</v>
      </c>
      <c r="H11" s="4" t="s">
        <v>8</v>
      </c>
      <c r="I11" s="7">
        <v>4688.64</v>
      </c>
      <c r="J11" s="7">
        <f>1968.75-93.78</f>
        <v>1874.97</v>
      </c>
      <c r="K11" s="7">
        <f>I11+J11</f>
        <v>6563.610000000001</v>
      </c>
      <c r="L11" s="8"/>
    </row>
    <row r="12" spans="1:12" ht="12.75">
      <c r="A12" s="4" t="s">
        <v>159</v>
      </c>
      <c r="B12" s="5" t="s">
        <v>160</v>
      </c>
      <c r="C12" s="5" t="s">
        <v>161</v>
      </c>
      <c r="D12" s="4" t="s">
        <v>7</v>
      </c>
      <c r="E12" s="4" t="s">
        <v>278</v>
      </c>
      <c r="F12" s="6">
        <v>41137</v>
      </c>
      <c r="G12" s="6">
        <v>42231</v>
      </c>
      <c r="H12" s="4" t="s">
        <v>8</v>
      </c>
      <c r="I12" s="7">
        <v>4688.64</v>
      </c>
      <c r="J12" s="7">
        <f>1968.75-93.78</f>
        <v>1874.97</v>
      </c>
      <c r="K12" s="7">
        <f>I12+J12</f>
        <v>6563.610000000001</v>
      </c>
      <c r="L12" s="8"/>
    </row>
    <row r="13" spans="1:12" ht="12.75">
      <c r="A13" s="4" t="s">
        <v>87</v>
      </c>
      <c r="B13" s="5" t="s">
        <v>88</v>
      </c>
      <c r="C13" s="5" t="s">
        <v>89</v>
      </c>
      <c r="D13" s="4" t="s">
        <v>7</v>
      </c>
      <c r="E13" s="4" t="s">
        <v>278</v>
      </c>
      <c r="F13" s="6">
        <v>41304</v>
      </c>
      <c r="G13" s="6">
        <v>42398</v>
      </c>
      <c r="H13" s="4" t="s">
        <v>8</v>
      </c>
      <c r="I13" s="7">
        <v>4688.64</v>
      </c>
      <c r="J13" s="7">
        <f>1968.75-93.78</f>
        <v>1874.97</v>
      </c>
      <c r="K13" s="7">
        <f>I13+J13</f>
        <v>6563.610000000001</v>
      </c>
      <c r="L13" s="8"/>
    </row>
    <row r="14" spans="1:12" ht="22.5">
      <c r="A14" s="4" t="s">
        <v>217</v>
      </c>
      <c r="B14" s="5" t="s">
        <v>218</v>
      </c>
      <c r="C14" s="5" t="s">
        <v>219</v>
      </c>
      <c r="D14" s="4" t="s">
        <v>7</v>
      </c>
      <c r="E14" s="4" t="s">
        <v>278</v>
      </c>
      <c r="F14" s="6">
        <v>41464</v>
      </c>
      <c r="G14" s="6">
        <v>41767</v>
      </c>
      <c r="H14" s="4" t="s">
        <v>8</v>
      </c>
      <c r="I14" s="7">
        <f>4688.64-30.06</f>
        <v>4658.58</v>
      </c>
      <c r="J14" s="7">
        <v>1168</v>
      </c>
      <c r="K14" s="7">
        <f>I14+J14</f>
        <v>5826.58</v>
      </c>
      <c r="L14" s="8" t="s">
        <v>290</v>
      </c>
    </row>
    <row r="15" spans="1:12" ht="12.75">
      <c r="A15" s="4" t="s">
        <v>165</v>
      </c>
      <c r="B15" s="5" t="s">
        <v>166</v>
      </c>
      <c r="C15" s="5" t="s">
        <v>143</v>
      </c>
      <c r="D15" s="4" t="s">
        <v>7</v>
      </c>
      <c r="E15" s="4" t="s">
        <v>278</v>
      </c>
      <c r="F15" s="6">
        <v>41137</v>
      </c>
      <c r="G15" s="6">
        <v>42231</v>
      </c>
      <c r="H15" s="4" t="s">
        <v>8</v>
      </c>
      <c r="I15" s="7">
        <v>4688.64</v>
      </c>
      <c r="J15" s="7">
        <f>1968.75-93.78</f>
        <v>1874.97</v>
      </c>
      <c r="K15" s="7">
        <f>I15+J15</f>
        <v>6563.610000000001</v>
      </c>
      <c r="L15" s="8"/>
    </row>
    <row r="16" spans="1:12" ht="12.75">
      <c r="A16" s="4" t="s">
        <v>135</v>
      </c>
      <c r="B16" s="5" t="s">
        <v>136</v>
      </c>
      <c r="C16" s="5" t="s">
        <v>137</v>
      </c>
      <c r="D16" s="4" t="s">
        <v>7</v>
      </c>
      <c r="E16" s="4" t="s">
        <v>278</v>
      </c>
      <c r="F16" s="6">
        <v>41435</v>
      </c>
      <c r="G16" s="6">
        <v>41799</v>
      </c>
      <c r="H16" s="4">
        <v>70</v>
      </c>
      <c r="I16" s="7">
        <v>3282.06</v>
      </c>
      <c r="J16" s="7">
        <f>1433.46-65.64</f>
        <v>1367.82</v>
      </c>
      <c r="K16" s="7">
        <f>I16+J16</f>
        <v>4649.88</v>
      </c>
      <c r="L16" s="8"/>
    </row>
    <row r="17" spans="1:12" ht="12.75">
      <c r="A17" s="4" t="s">
        <v>25</v>
      </c>
      <c r="B17" s="5" t="s">
        <v>26</v>
      </c>
      <c r="C17" s="5" t="s">
        <v>27</v>
      </c>
      <c r="D17" s="4" t="s">
        <v>7</v>
      </c>
      <c r="E17" s="4" t="s">
        <v>278</v>
      </c>
      <c r="F17" s="6">
        <v>41554</v>
      </c>
      <c r="G17" s="6">
        <v>42100</v>
      </c>
      <c r="H17" s="4">
        <v>70</v>
      </c>
      <c r="I17" s="7">
        <v>3282.06</v>
      </c>
      <c r="J17" s="7">
        <f>1378.11-65.64</f>
        <v>1312.4699999999998</v>
      </c>
      <c r="K17" s="7">
        <f>I17+J17</f>
        <v>4594.53</v>
      </c>
      <c r="L17" s="8"/>
    </row>
    <row r="18" spans="1:12" ht="12.75">
      <c r="A18" s="4" t="s">
        <v>81</v>
      </c>
      <c r="B18" s="5" t="s">
        <v>82</v>
      </c>
      <c r="C18" s="5" t="s">
        <v>83</v>
      </c>
      <c r="D18" s="4" t="s">
        <v>7</v>
      </c>
      <c r="E18" s="4" t="s">
        <v>278</v>
      </c>
      <c r="F18" s="6">
        <v>40749</v>
      </c>
      <c r="G18" s="6">
        <v>41844</v>
      </c>
      <c r="H18" s="4" t="s">
        <v>8</v>
      </c>
      <c r="I18" s="7">
        <v>4688.64</v>
      </c>
      <c r="J18" s="7">
        <f>1968.75-93.78</f>
        <v>1874.97</v>
      </c>
      <c r="K18" s="7">
        <f>I18+J18</f>
        <v>6563.610000000001</v>
      </c>
      <c r="L18" s="8"/>
    </row>
    <row r="19" spans="1:12" ht="12.75">
      <c r="A19" s="4" t="s">
        <v>167</v>
      </c>
      <c r="B19" s="5" t="s">
        <v>168</v>
      </c>
      <c r="C19" s="5" t="s">
        <v>169</v>
      </c>
      <c r="D19" s="4" t="s">
        <v>7</v>
      </c>
      <c r="E19" s="4" t="s">
        <v>278</v>
      </c>
      <c r="F19" s="6">
        <v>41137</v>
      </c>
      <c r="G19" s="6">
        <v>42231</v>
      </c>
      <c r="H19" s="4" t="s">
        <v>8</v>
      </c>
      <c r="I19" s="7">
        <v>4688.64</v>
      </c>
      <c r="J19" s="7">
        <f>1968.75-93.78</f>
        <v>1874.97</v>
      </c>
      <c r="K19" s="7">
        <f>I19+J19</f>
        <v>6563.610000000001</v>
      </c>
      <c r="L19" s="8"/>
    </row>
    <row r="20" spans="1:12" ht="12.75">
      <c r="A20" s="4" t="s">
        <v>22</v>
      </c>
      <c r="B20" s="5" t="s">
        <v>23</v>
      </c>
      <c r="C20" s="5" t="s">
        <v>24</v>
      </c>
      <c r="D20" s="4" t="s">
        <v>7</v>
      </c>
      <c r="E20" s="4" t="s">
        <v>278</v>
      </c>
      <c r="F20" s="6">
        <v>41554</v>
      </c>
      <c r="G20" s="6">
        <v>42100</v>
      </c>
      <c r="H20" s="4">
        <v>70</v>
      </c>
      <c r="I20" s="7">
        <v>3282.06</v>
      </c>
      <c r="J20" s="7">
        <f>1378.11-65.64</f>
        <v>1312.4699999999998</v>
      </c>
      <c r="K20" s="7">
        <f>I20+J20</f>
        <v>4594.53</v>
      </c>
      <c r="L20" s="8"/>
    </row>
    <row r="21" spans="1:12" ht="12.75">
      <c r="A21" s="4" t="s">
        <v>52</v>
      </c>
      <c r="B21" s="5" t="s">
        <v>53</v>
      </c>
      <c r="C21" s="5" t="s">
        <v>54</v>
      </c>
      <c r="D21" s="4" t="s">
        <v>7</v>
      </c>
      <c r="E21" s="4" t="s">
        <v>278</v>
      </c>
      <c r="F21" s="6">
        <v>40961</v>
      </c>
      <c r="G21" s="6">
        <v>42056</v>
      </c>
      <c r="H21" s="4" t="s">
        <v>8</v>
      </c>
      <c r="I21" s="7">
        <v>4688.64</v>
      </c>
      <c r="J21" s="7">
        <f>1968.75-93.78</f>
        <v>1874.97</v>
      </c>
      <c r="K21" s="7">
        <f>I21+J21</f>
        <v>6563.610000000001</v>
      </c>
      <c r="L21" s="8"/>
    </row>
    <row r="22" spans="1:12" ht="12.75">
      <c r="A22" s="4" t="s">
        <v>19</v>
      </c>
      <c r="B22" s="5" t="s">
        <v>20</v>
      </c>
      <c r="C22" s="5" t="s">
        <v>21</v>
      </c>
      <c r="D22" s="4" t="s">
        <v>7</v>
      </c>
      <c r="E22" s="4" t="s">
        <v>278</v>
      </c>
      <c r="F22" s="6">
        <v>41235</v>
      </c>
      <c r="G22" s="6">
        <v>42329</v>
      </c>
      <c r="H22" s="4" t="s">
        <v>8</v>
      </c>
      <c r="I22" s="7">
        <v>4575.3</v>
      </c>
      <c r="J22" s="7">
        <f>1992.05-93.78+2.26</f>
        <v>1900.53</v>
      </c>
      <c r="K22" s="7">
        <f>I22+J22</f>
        <v>6475.83</v>
      </c>
      <c r="L22" s="8" t="s">
        <v>289</v>
      </c>
    </row>
    <row r="23" spans="1:12" ht="12.75">
      <c r="A23" s="4" t="s">
        <v>37</v>
      </c>
      <c r="B23" s="5" t="s">
        <v>38</v>
      </c>
      <c r="C23" s="5" t="s">
        <v>39</v>
      </c>
      <c r="D23" s="4" t="s">
        <v>7</v>
      </c>
      <c r="E23" s="4" t="s">
        <v>278</v>
      </c>
      <c r="F23" s="6">
        <v>41186</v>
      </c>
      <c r="G23" s="6">
        <v>42280</v>
      </c>
      <c r="H23" s="4" t="s">
        <v>8</v>
      </c>
      <c r="I23" s="7">
        <v>4688.64</v>
      </c>
      <c r="J23" s="7">
        <f>1968.74-93.78</f>
        <v>1874.96</v>
      </c>
      <c r="K23" s="7">
        <f>I23+J23</f>
        <v>6563.6</v>
      </c>
      <c r="L23" s="9"/>
    </row>
    <row r="24" spans="1:12" ht="12.75">
      <c r="A24" s="4" t="s">
        <v>223</v>
      </c>
      <c r="B24" s="5" t="s">
        <v>224</v>
      </c>
      <c r="C24" s="5" t="s">
        <v>169</v>
      </c>
      <c r="D24" s="4" t="s">
        <v>7</v>
      </c>
      <c r="E24" s="4" t="s">
        <v>278</v>
      </c>
      <c r="F24" s="6">
        <v>41372</v>
      </c>
      <c r="G24" s="6">
        <v>41698</v>
      </c>
      <c r="H24" s="4" t="s">
        <v>8</v>
      </c>
      <c r="I24" s="7">
        <v>2558.94</v>
      </c>
      <c r="J24" s="7">
        <v>859.06</v>
      </c>
      <c r="K24" s="7">
        <f>I24+J24</f>
        <v>3418</v>
      </c>
      <c r="L24" s="8" t="s">
        <v>289</v>
      </c>
    </row>
    <row r="25" spans="1:12" ht="12.75">
      <c r="A25" s="4" t="s">
        <v>118</v>
      </c>
      <c r="B25" s="5" t="s">
        <v>119</v>
      </c>
      <c r="C25" s="5" t="s">
        <v>120</v>
      </c>
      <c r="D25" s="4" t="s">
        <v>7</v>
      </c>
      <c r="E25" s="4" t="s">
        <v>278</v>
      </c>
      <c r="F25" s="6">
        <v>41498</v>
      </c>
      <c r="G25" s="6">
        <v>42046</v>
      </c>
      <c r="H25" s="4" t="s">
        <v>8</v>
      </c>
      <c r="I25" s="7">
        <v>4688.64</v>
      </c>
      <c r="J25" s="7">
        <f>1968.75-93.78</f>
        <v>1874.97</v>
      </c>
      <c r="K25" s="7">
        <f>I25+J25</f>
        <v>6563.610000000001</v>
      </c>
      <c r="L25" s="8"/>
    </row>
    <row r="26" spans="1:12" ht="22.5">
      <c r="A26" s="4" t="s">
        <v>40</v>
      </c>
      <c r="B26" s="5" t="s">
        <v>41</v>
      </c>
      <c r="C26" s="5" t="s">
        <v>42</v>
      </c>
      <c r="D26" s="4" t="s">
        <v>7</v>
      </c>
      <c r="E26" s="4" t="s">
        <v>278</v>
      </c>
      <c r="F26" s="6">
        <v>41137</v>
      </c>
      <c r="G26" s="6">
        <v>42231</v>
      </c>
      <c r="H26" s="4" t="s">
        <v>8</v>
      </c>
      <c r="I26" s="7">
        <f>4648.98-270.5</f>
        <v>4378.48</v>
      </c>
      <c r="J26" s="7">
        <f>1892.27-93.78+6.21</f>
        <v>1804.7</v>
      </c>
      <c r="K26" s="7">
        <f>I26+J26</f>
        <v>6183.179999999999</v>
      </c>
      <c r="L26" s="8" t="s">
        <v>291</v>
      </c>
    </row>
    <row r="27" spans="1:12" ht="22.5">
      <c r="A27" s="4" t="s">
        <v>16</v>
      </c>
      <c r="B27" s="5" t="s">
        <v>17</v>
      </c>
      <c r="C27" s="5" t="s">
        <v>18</v>
      </c>
      <c r="D27" s="4" t="s">
        <v>7</v>
      </c>
      <c r="E27" s="4" t="s">
        <v>278</v>
      </c>
      <c r="F27" s="6">
        <v>41540</v>
      </c>
      <c r="G27" s="6">
        <v>42085</v>
      </c>
      <c r="H27" s="4" t="s">
        <v>8</v>
      </c>
      <c r="I27" s="7">
        <v>4980.24</v>
      </c>
      <c r="J27" s="7">
        <f>1980.21-93.78</f>
        <v>1886.43</v>
      </c>
      <c r="K27" s="7">
        <f>I27+J27</f>
        <v>6866.67</v>
      </c>
      <c r="L27" s="9" t="s">
        <v>292</v>
      </c>
    </row>
    <row r="28" spans="1:12" ht="22.5">
      <c r="A28" s="10" t="s">
        <v>305</v>
      </c>
      <c r="B28" s="11" t="s">
        <v>300</v>
      </c>
      <c r="C28" s="11" t="s">
        <v>302</v>
      </c>
      <c r="D28" s="12" t="s">
        <v>7</v>
      </c>
      <c r="E28" s="12" t="s">
        <v>278</v>
      </c>
      <c r="F28" s="13">
        <v>40357</v>
      </c>
      <c r="G28" s="13">
        <v>41452</v>
      </c>
      <c r="H28" s="14">
        <v>100</v>
      </c>
      <c r="I28" s="15">
        <v>0</v>
      </c>
      <c r="J28" s="15">
        <v>-12.91</v>
      </c>
      <c r="K28" s="15">
        <f>I28+J28</f>
        <v>-12.91</v>
      </c>
      <c r="L28" s="16" t="s">
        <v>306</v>
      </c>
    </row>
    <row r="29" spans="1:12" ht="12.75">
      <c r="A29" s="4" t="s">
        <v>61</v>
      </c>
      <c r="B29" s="5" t="s">
        <v>62</v>
      </c>
      <c r="C29" s="5" t="s">
        <v>63</v>
      </c>
      <c r="D29" s="4" t="s">
        <v>7</v>
      </c>
      <c r="E29" s="4" t="s">
        <v>278</v>
      </c>
      <c r="F29" s="6">
        <v>41186</v>
      </c>
      <c r="G29" s="6">
        <v>42280</v>
      </c>
      <c r="H29" s="4" t="s">
        <v>8</v>
      </c>
      <c r="I29" s="7">
        <v>4688.64</v>
      </c>
      <c r="J29" s="7">
        <f>1968.74-93.78</f>
        <v>1874.96</v>
      </c>
      <c r="K29" s="7">
        <f>I29+J29</f>
        <v>6563.6</v>
      </c>
      <c r="L29" s="8"/>
    </row>
    <row r="30" spans="1:12" ht="12.75">
      <c r="A30" s="4" t="s">
        <v>110</v>
      </c>
      <c r="B30" s="5" t="s">
        <v>111</v>
      </c>
      <c r="C30" s="5" t="s">
        <v>45</v>
      </c>
      <c r="D30" s="4" t="s">
        <v>7</v>
      </c>
      <c r="E30" s="4" t="s">
        <v>278</v>
      </c>
      <c r="F30" s="6">
        <v>40940</v>
      </c>
      <c r="G30" s="6">
        <v>42035</v>
      </c>
      <c r="H30" s="4" t="s">
        <v>8</v>
      </c>
      <c r="I30" s="7">
        <v>4688.64</v>
      </c>
      <c r="J30" s="7">
        <f>1968.75-93.78</f>
        <v>1874.97</v>
      </c>
      <c r="K30" s="7">
        <f>I30+J30</f>
        <v>6563.610000000001</v>
      </c>
      <c r="L30" s="9"/>
    </row>
    <row r="31" spans="1:12" ht="22.5">
      <c r="A31" s="4" t="s">
        <v>64</v>
      </c>
      <c r="B31" s="5" t="s">
        <v>65</v>
      </c>
      <c r="C31" s="5" t="s">
        <v>66</v>
      </c>
      <c r="D31" s="4" t="s">
        <v>7</v>
      </c>
      <c r="E31" s="4" t="s">
        <v>278</v>
      </c>
      <c r="F31" s="6">
        <v>41186</v>
      </c>
      <c r="G31" s="6">
        <v>42280</v>
      </c>
      <c r="H31" s="4" t="s">
        <v>8</v>
      </c>
      <c r="I31" s="7">
        <f>4688.64-50.09</f>
        <v>4638.55</v>
      </c>
      <c r="J31" s="7">
        <f>1985.99-93.78+1</f>
        <v>1893.21</v>
      </c>
      <c r="K31" s="7">
        <f>I31+J31</f>
        <v>6531.76</v>
      </c>
      <c r="L31" s="8" t="s">
        <v>290</v>
      </c>
    </row>
    <row r="32" spans="1:12" ht="12.75">
      <c r="A32" s="4" t="s">
        <v>199</v>
      </c>
      <c r="B32" s="5" t="s">
        <v>200</v>
      </c>
      <c r="C32" s="5" t="s">
        <v>201</v>
      </c>
      <c r="D32" s="4" t="s">
        <v>7</v>
      </c>
      <c r="E32" s="4" t="s">
        <v>278</v>
      </c>
      <c r="F32" s="6">
        <v>41297</v>
      </c>
      <c r="G32" s="6">
        <v>42026</v>
      </c>
      <c r="H32" s="4" t="s">
        <v>8</v>
      </c>
      <c r="I32" s="7">
        <v>4688.64</v>
      </c>
      <c r="J32" s="7">
        <f>1975.99-93.78</f>
        <v>1882.21</v>
      </c>
      <c r="K32" s="7">
        <f>I32+J32</f>
        <v>6570.85</v>
      </c>
      <c r="L32" s="8"/>
    </row>
    <row r="33" spans="1:12" ht="33.75">
      <c r="A33" s="4" t="s">
        <v>121</v>
      </c>
      <c r="B33" s="5" t="s">
        <v>122</v>
      </c>
      <c r="C33" s="5" t="s">
        <v>123</v>
      </c>
      <c r="D33" s="4" t="s">
        <v>7</v>
      </c>
      <c r="E33" s="4" t="s">
        <v>278</v>
      </c>
      <c r="F33" s="6">
        <v>41396</v>
      </c>
      <c r="G33" s="6">
        <v>41944</v>
      </c>
      <c r="H33" s="4" t="s">
        <v>8</v>
      </c>
      <c r="I33" s="7">
        <v>5072.67</v>
      </c>
      <c r="J33" s="7">
        <f>2034.08-93.78</f>
        <v>1940.3</v>
      </c>
      <c r="K33" s="7">
        <f>I33+J33</f>
        <v>7012.97</v>
      </c>
      <c r="L33" s="8" t="s">
        <v>293</v>
      </c>
    </row>
    <row r="34" spans="1:12" ht="34.5" customHeight="1">
      <c r="A34" s="4" t="s">
        <v>156</v>
      </c>
      <c r="B34" s="5" t="s">
        <v>157</v>
      </c>
      <c r="C34" s="5" t="s">
        <v>158</v>
      </c>
      <c r="D34" s="4" t="s">
        <v>7</v>
      </c>
      <c r="E34" s="4" t="s">
        <v>278</v>
      </c>
      <c r="F34" s="6">
        <v>41366</v>
      </c>
      <c r="G34" s="6">
        <v>41730</v>
      </c>
      <c r="H34" s="4" t="s">
        <v>8</v>
      </c>
      <c r="I34" s="7">
        <f>4688.64-20.04</f>
        <v>4668.6</v>
      </c>
      <c r="J34" s="7">
        <f>2064.41-93.78+0.4</f>
        <v>1971.03</v>
      </c>
      <c r="K34" s="7">
        <f>I34+J34</f>
        <v>6639.63</v>
      </c>
      <c r="L34" s="8" t="s">
        <v>290</v>
      </c>
    </row>
    <row r="35" spans="1:12" ht="12.75">
      <c r="A35" s="10" t="s">
        <v>304</v>
      </c>
      <c r="B35" s="11" t="s">
        <v>301</v>
      </c>
      <c r="C35" s="11" t="s">
        <v>63</v>
      </c>
      <c r="D35" s="14" t="s">
        <v>7</v>
      </c>
      <c r="E35" s="14" t="s">
        <v>278</v>
      </c>
      <c r="F35" s="13">
        <v>41239</v>
      </c>
      <c r="G35" s="13">
        <v>41603</v>
      </c>
      <c r="H35" s="14">
        <v>50</v>
      </c>
      <c r="I35" s="15">
        <v>0</v>
      </c>
      <c r="J35" s="15">
        <v>17.24</v>
      </c>
      <c r="K35" s="15">
        <f>I35+J35</f>
        <v>17.24</v>
      </c>
      <c r="L35" s="16" t="s">
        <v>303</v>
      </c>
    </row>
    <row r="36" spans="1:12" ht="12.75">
      <c r="A36" s="4" t="s">
        <v>170</v>
      </c>
      <c r="B36" s="5" t="s">
        <v>171</v>
      </c>
      <c r="C36" s="5" t="s">
        <v>172</v>
      </c>
      <c r="D36" s="4" t="s">
        <v>7</v>
      </c>
      <c r="E36" s="4" t="s">
        <v>278</v>
      </c>
      <c r="F36" s="6">
        <v>40771</v>
      </c>
      <c r="G36" s="6">
        <v>41866</v>
      </c>
      <c r="H36" s="4" t="s">
        <v>8</v>
      </c>
      <c r="I36" s="7">
        <v>4688.64</v>
      </c>
      <c r="J36" s="7">
        <f>1970.44-93.78</f>
        <v>1876.66</v>
      </c>
      <c r="K36" s="7">
        <f>I36+J36</f>
        <v>6565.3</v>
      </c>
      <c r="L36" s="8"/>
    </row>
    <row r="37" spans="1:12" ht="12.75">
      <c r="A37" s="4" t="s">
        <v>144</v>
      </c>
      <c r="B37" s="5" t="s">
        <v>145</v>
      </c>
      <c r="C37" s="5" t="s">
        <v>146</v>
      </c>
      <c r="D37" s="4" t="s">
        <v>7</v>
      </c>
      <c r="E37" s="4" t="s">
        <v>278</v>
      </c>
      <c r="F37" s="6">
        <v>41137</v>
      </c>
      <c r="G37" s="6">
        <v>42231</v>
      </c>
      <c r="H37" s="4" t="s">
        <v>8</v>
      </c>
      <c r="I37" s="7">
        <v>4631.99</v>
      </c>
      <c r="J37" s="7">
        <f>1990.89-93.78+1.13</f>
        <v>1898.2400000000002</v>
      </c>
      <c r="K37" s="7">
        <f>I37+J37</f>
        <v>6530.23</v>
      </c>
      <c r="L37" s="8" t="s">
        <v>289</v>
      </c>
    </row>
    <row r="38" spans="1:12" ht="12.75">
      <c r="A38" s="4" t="s">
        <v>180</v>
      </c>
      <c r="B38" s="5" t="s">
        <v>181</v>
      </c>
      <c r="C38" s="5" t="s">
        <v>182</v>
      </c>
      <c r="D38" s="4" t="s">
        <v>7</v>
      </c>
      <c r="E38" s="4" t="s">
        <v>278</v>
      </c>
      <c r="F38" s="6">
        <v>41137</v>
      </c>
      <c r="G38" s="6">
        <v>42231</v>
      </c>
      <c r="H38" s="4" t="s">
        <v>8</v>
      </c>
      <c r="I38" s="7">
        <v>4688.64</v>
      </c>
      <c r="J38" s="7">
        <f>1968.75-93.78</f>
        <v>1874.97</v>
      </c>
      <c r="K38" s="7">
        <f>I38+J38</f>
        <v>6563.610000000001</v>
      </c>
      <c r="L38" s="17"/>
    </row>
    <row r="39" spans="1:12" ht="12.75">
      <c r="A39" s="4" t="s">
        <v>173</v>
      </c>
      <c r="B39" s="5" t="s">
        <v>174</v>
      </c>
      <c r="C39" s="5" t="s">
        <v>103</v>
      </c>
      <c r="D39" s="4" t="s">
        <v>7</v>
      </c>
      <c r="E39" s="4" t="s">
        <v>278</v>
      </c>
      <c r="F39" s="6">
        <v>40771</v>
      </c>
      <c r="G39" s="6">
        <v>41866</v>
      </c>
      <c r="H39" s="4" t="s">
        <v>8</v>
      </c>
      <c r="I39" s="7">
        <v>4688.64</v>
      </c>
      <c r="J39" s="7">
        <f>1968.75-93.78</f>
        <v>1874.97</v>
      </c>
      <c r="K39" s="7">
        <f>I39+J39</f>
        <v>6563.610000000001</v>
      </c>
      <c r="L39" s="8"/>
    </row>
    <row r="40" spans="1:12" ht="12.75">
      <c r="A40" s="4" t="s">
        <v>49</v>
      </c>
      <c r="B40" s="5" t="s">
        <v>50</v>
      </c>
      <c r="C40" s="5" t="s">
        <v>51</v>
      </c>
      <c r="D40" s="4" t="s">
        <v>7</v>
      </c>
      <c r="E40" s="4" t="s">
        <v>278</v>
      </c>
      <c r="F40" s="6">
        <v>41127</v>
      </c>
      <c r="G40" s="6">
        <v>42221</v>
      </c>
      <c r="H40" s="4" t="s">
        <v>8</v>
      </c>
      <c r="I40" s="7">
        <v>4688.64</v>
      </c>
      <c r="J40" s="7">
        <f>2025.64-67.73-26.05</f>
        <v>1931.8600000000001</v>
      </c>
      <c r="K40" s="7">
        <f>I40+J40</f>
        <v>6620.5</v>
      </c>
      <c r="L40" s="8"/>
    </row>
    <row r="41" spans="1:12" ht="12.75">
      <c r="A41" s="4" t="s">
        <v>150</v>
      </c>
      <c r="B41" s="5" t="s">
        <v>151</v>
      </c>
      <c r="C41" s="5" t="s">
        <v>152</v>
      </c>
      <c r="D41" s="4" t="s">
        <v>7</v>
      </c>
      <c r="E41" s="4" t="s">
        <v>278</v>
      </c>
      <c r="F41" s="6">
        <v>41183</v>
      </c>
      <c r="G41" s="6">
        <v>42277</v>
      </c>
      <c r="H41" s="4" t="s">
        <v>8</v>
      </c>
      <c r="I41" s="7">
        <v>4688.64</v>
      </c>
      <c r="J41" s="7">
        <f>2075.27-93.78</f>
        <v>1981.49</v>
      </c>
      <c r="K41" s="7">
        <f>I41+J41</f>
        <v>6670.13</v>
      </c>
      <c r="L41" s="8"/>
    </row>
    <row r="42" spans="1:12" ht="22.5">
      <c r="A42" s="4" t="s">
        <v>84</v>
      </c>
      <c r="B42" s="5" t="s">
        <v>85</v>
      </c>
      <c r="C42" s="5" t="s">
        <v>86</v>
      </c>
      <c r="D42" s="4" t="s">
        <v>7</v>
      </c>
      <c r="E42" s="4" t="s">
        <v>278</v>
      </c>
      <c r="F42" s="6">
        <v>41346</v>
      </c>
      <c r="G42" s="6">
        <v>42075</v>
      </c>
      <c r="H42" s="4" t="s">
        <v>8</v>
      </c>
      <c r="I42" s="7">
        <f>4688.64-160.3-30.06</f>
        <v>4498.28</v>
      </c>
      <c r="J42" s="7">
        <f>1888.82-93.78+0.6+3.22</f>
        <v>1798.86</v>
      </c>
      <c r="K42" s="7">
        <f>I42+J42</f>
        <v>6297.139999999999</v>
      </c>
      <c r="L42" s="8" t="s">
        <v>290</v>
      </c>
    </row>
    <row r="43" spans="1:12" ht="12.75">
      <c r="A43" s="18" t="s">
        <v>130</v>
      </c>
      <c r="B43" s="19" t="s">
        <v>131</v>
      </c>
      <c r="C43" s="19" t="s">
        <v>132</v>
      </c>
      <c r="D43" s="18" t="s">
        <v>7</v>
      </c>
      <c r="E43" s="18" t="s">
        <v>278</v>
      </c>
      <c r="F43" s="20">
        <v>41347</v>
      </c>
      <c r="G43" s="20">
        <v>41711</v>
      </c>
      <c r="H43" s="18" t="s">
        <v>8</v>
      </c>
      <c r="I43" s="7">
        <v>3803.01</v>
      </c>
      <c r="J43" s="7">
        <f>1760.23-76.07</f>
        <v>1684.16</v>
      </c>
      <c r="K43" s="7">
        <f>I43+J43</f>
        <v>5487.17</v>
      </c>
      <c r="L43" s="9"/>
    </row>
    <row r="44" spans="1:12" ht="12.75">
      <c r="A44" s="4" t="s">
        <v>124</v>
      </c>
      <c r="B44" s="5" t="s">
        <v>125</v>
      </c>
      <c r="C44" s="5" t="s">
        <v>126</v>
      </c>
      <c r="D44" s="4" t="s">
        <v>7</v>
      </c>
      <c r="E44" s="4" t="s">
        <v>278</v>
      </c>
      <c r="F44" s="6">
        <v>41204</v>
      </c>
      <c r="G44" s="6">
        <v>42298</v>
      </c>
      <c r="H44" s="4" t="s">
        <v>8</v>
      </c>
      <c r="I44" s="7">
        <v>4688.64</v>
      </c>
      <c r="J44" s="7">
        <f>1991.28-93.78</f>
        <v>1897.5</v>
      </c>
      <c r="K44" s="7">
        <f>I44+J44</f>
        <v>6586.14</v>
      </c>
      <c r="L44" s="8"/>
    </row>
    <row r="45" spans="1:12" ht="12.75">
      <c r="A45" s="4" t="s">
        <v>153</v>
      </c>
      <c r="B45" s="5" t="s">
        <v>154</v>
      </c>
      <c r="C45" s="5" t="s">
        <v>155</v>
      </c>
      <c r="D45" s="4" t="s">
        <v>7</v>
      </c>
      <c r="E45" s="4" t="s">
        <v>278</v>
      </c>
      <c r="F45" s="6">
        <v>41239</v>
      </c>
      <c r="G45" s="6">
        <v>42333</v>
      </c>
      <c r="H45" s="4" t="s">
        <v>8</v>
      </c>
      <c r="I45" s="7">
        <v>4688.64</v>
      </c>
      <c r="J45" s="7">
        <f>2100.05-93.78</f>
        <v>2006.2700000000002</v>
      </c>
      <c r="K45" s="7">
        <f>I45+J45</f>
        <v>6694.910000000001</v>
      </c>
      <c r="L45" s="8"/>
    </row>
    <row r="46" spans="1:12" ht="12.75">
      <c r="A46" s="4" t="s">
        <v>141</v>
      </c>
      <c r="B46" s="5" t="s">
        <v>142</v>
      </c>
      <c r="C46" s="5" t="s">
        <v>143</v>
      </c>
      <c r="D46" s="4" t="s">
        <v>7</v>
      </c>
      <c r="E46" s="4" t="s">
        <v>278</v>
      </c>
      <c r="F46" s="6">
        <v>41137</v>
      </c>
      <c r="G46" s="6">
        <v>42231</v>
      </c>
      <c r="H46" s="4" t="s">
        <v>8</v>
      </c>
      <c r="I46" s="7">
        <v>4688.64</v>
      </c>
      <c r="J46" s="7">
        <f>2057.08-93.78</f>
        <v>1963.3</v>
      </c>
      <c r="K46" s="7">
        <f>I46+J46</f>
        <v>6651.9400000000005</v>
      </c>
      <c r="L46" s="8"/>
    </row>
    <row r="47" spans="1:12" ht="12.75">
      <c r="A47" s="4" t="s">
        <v>104</v>
      </c>
      <c r="B47" s="5" t="s">
        <v>105</v>
      </c>
      <c r="C47" s="5" t="s">
        <v>106</v>
      </c>
      <c r="D47" s="4" t="s">
        <v>7</v>
      </c>
      <c r="E47" s="4" t="s">
        <v>278</v>
      </c>
      <c r="F47" s="6">
        <v>41372</v>
      </c>
      <c r="G47" s="6">
        <v>42735</v>
      </c>
      <c r="H47" s="4" t="s">
        <v>8</v>
      </c>
      <c r="I47" s="7">
        <v>4688.64</v>
      </c>
      <c r="J47" s="7">
        <f>2050.82-93.78</f>
        <v>1957.0400000000002</v>
      </c>
      <c r="K47" s="7">
        <f>I47+J47</f>
        <v>6645.68</v>
      </c>
      <c r="L47" s="8"/>
    </row>
    <row r="48" spans="1:12" ht="12.75">
      <c r="A48" s="4" t="s">
        <v>4</v>
      </c>
      <c r="B48" s="5" t="s">
        <v>5</v>
      </c>
      <c r="C48" s="5" t="s">
        <v>6</v>
      </c>
      <c r="D48" s="4" t="s">
        <v>7</v>
      </c>
      <c r="E48" s="4" t="s">
        <v>278</v>
      </c>
      <c r="F48" s="6">
        <v>41540</v>
      </c>
      <c r="G48" s="6">
        <v>42085</v>
      </c>
      <c r="H48" s="4" t="s">
        <v>8</v>
      </c>
      <c r="I48" s="7">
        <v>4688.64</v>
      </c>
      <c r="J48" s="7">
        <f>1968.74-93.78</f>
        <v>1874.96</v>
      </c>
      <c r="K48" s="7">
        <f>I48+J48</f>
        <v>6563.6</v>
      </c>
      <c r="L48" s="8"/>
    </row>
    <row r="49" spans="1:12" ht="12.75">
      <c r="A49" s="4" t="s">
        <v>177</v>
      </c>
      <c r="B49" s="5" t="s">
        <v>178</v>
      </c>
      <c r="C49" s="5" t="s">
        <v>179</v>
      </c>
      <c r="D49" s="4" t="s">
        <v>7</v>
      </c>
      <c r="E49" s="4" t="s">
        <v>278</v>
      </c>
      <c r="F49" s="6">
        <v>40735</v>
      </c>
      <c r="G49" s="6">
        <v>41790</v>
      </c>
      <c r="H49" s="4" t="s">
        <v>8</v>
      </c>
      <c r="I49" s="7">
        <v>4688.64</v>
      </c>
      <c r="J49" s="7">
        <f>1968.75-93.78</f>
        <v>1874.97</v>
      </c>
      <c r="K49" s="7">
        <f>I49+J49</f>
        <v>6563.610000000001</v>
      </c>
      <c r="L49" s="8"/>
    </row>
    <row r="50" spans="1:12" ht="22.5">
      <c r="A50" s="4" t="s">
        <v>162</v>
      </c>
      <c r="B50" s="5" t="s">
        <v>163</v>
      </c>
      <c r="C50" s="5" t="s">
        <v>164</v>
      </c>
      <c r="D50" s="4" t="s">
        <v>7</v>
      </c>
      <c r="E50" s="4" t="s">
        <v>278</v>
      </c>
      <c r="F50" s="6">
        <v>41137</v>
      </c>
      <c r="G50" s="6">
        <v>42231</v>
      </c>
      <c r="H50" s="4" t="s">
        <v>8</v>
      </c>
      <c r="I50" s="7">
        <f>4688.64-30.06</f>
        <v>4658.58</v>
      </c>
      <c r="J50" s="7">
        <f>1956.13-93.78+0.6</f>
        <v>1862.95</v>
      </c>
      <c r="K50" s="7">
        <f>I50+J50</f>
        <v>6521.53</v>
      </c>
      <c r="L50" s="8" t="s">
        <v>290</v>
      </c>
    </row>
    <row r="51" spans="1:12" ht="12.75">
      <c r="A51" s="4" t="s">
        <v>107</v>
      </c>
      <c r="B51" s="5" t="s">
        <v>108</v>
      </c>
      <c r="C51" s="5" t="s">
        <v>109</v>
      </c>
      <c r="D51" s="4" t="s">
        <v>7</v>
      </c>
      <c r="E51" s="4" t="s">
        <v>278</v>
      </c>
      <c r="F51" s="6">
        <v>41137</v>
      </c>
      <c r="G51" s="6">
        <v>42231</v>
      </c>
      <c r="H51" s="4" t="s">
        <v>8</v>
      </c>
      <c r="I51" s="7">
        <f>4506.32-130.24</f>
        <v>4376.08</v>
      </c>
      <c r="J51" s="7">
        <f>1852.16-93.78+6.26</f>
        <v>1764.64</v>
      </c>
      <c r="K51" s="7">
        <f>I51+J51</f>
        <v>6140.72</v>
      </c>
      <c r="L51" s="8"/>
    </row>
    <row r="52" spans="1:12" ht="33.75">
      <c r="A52" s="4" t="s">
        <v>209</v>
      </c>
      <c r="B52" s="5" t="s">
        <v>210</v>
      </c>
      <c r="C52" s="5" t="s">
        <v>211</v>
      </c>
      <c r="D52" s="4" t="s">
        <v>7</v>
      </c>
      <c r="E52" s="4" t="s">
        <v>278</v>
      </c>
      <c r="F52" s="6">
        <v>41171</v>
      </c>
      <c r="G52" s="6">
        <v>41716</v>
      </c>
      <c r="H52" s="4">
        <v>70</v>
      </c>
      <c r="I52" s="7">
        <v>5151.94</v>
      </c>
      <c r="J52" s="7">
        <f>1260.44-56.89</f>
        <v>1203.55</v>
      </c>
      <c r="K52" s="7">
        <f>I52+J52</f>
        <v>6355.49</v>
      </c>
      <c r="L52" s="8" t="s">
        <v>297</v>
      </c>
    </row>
    <row r="53" spans="1:12" ht="22.5">
      <c r="A53" s="4" t="s">
        <v>194</v>
      </c>
      <c r="B53" s="5" t="s">
        <v>195</v>
      </c>
      <c r="C53" s="5" t="s">
        <v>143</v>
      </c>
      <c r="D53" s="4" t="s">
        <v>7</v>
      </c>
      <c r="E53" s="4" t="s">
        <v>278</v>
      </c>
      <c r="F53" s="6">
        <v>41276</v>
      </c>
      <c r="G53" s="6">
        <v>42370</v>
      </c>
      <c r="H53" s="4" t="s">
        <v>8</v>
      </c>
      <c r="I53" s="7">
        <f>4688.64-10.02</f>
        <v>4678.62</v>
      </c>
      <c r="J53" s="7">
        <f>2020.68-93.78+0.2</f>
        <v>1927.1000000000001</v>
      </c>
      <c r="K53" s="7">
        <f>I53+J53</f>
        <v>6605.72</v>
      </c>
      <c r="L53" s="8" t="s">
        <v>290</v>
      </c>
    </row>
    <row r="54" spans="1:12" ht="12.75">
      <c r="A54" s="4" t="s">
        <v>93</v>
      </c>
      <c r="B54" s="5" t="s">
        <v>94</v>
      </c>
      <c r="C54" s="5" t="s">
        <v>95</v>
      </c>
      <c r="D54" s="4" t="s">
        <v>7</v>
      </c>
      <c r="E54" s="4" t="s">
        <v>278</v>
      </c>
      <c r="F54" s="6">
        <v>41372</v>
      </c>
      <c r="G54" s="6">
        <v>42735</v>
      </c>
      <c r="H54" s="4" t="s">
        <v>8</v>
      </c>
      <c r="I54" s="7">
        <v>4688.64</v>
      </c>
      <c r="J54" s="7">
        <f>2049.8-93.78</f>
        <v>1956.0200000000002</v>
      </c>
      <c r="K54" s="7">
        <f>I54+J54</f>
        <v>6644.660000000001</v>
      </c>
      <c r="L54" s="8"/>
    </row>
    <row r="55" spans="1:12" ht="12.75">
      <c r="A55" s="4" t="s">
        <v>96</v>
      </c>
      <c r="B55" s="5" t="s">
        <v>97</v>
      </c>
      <c r="C55" s="5" t="s">
        <v>98</v>
      </c>
      <c r="D55" s="4" t="s">
        <v>7</v>
      </c>
      <c r="E55" s="4" t="s">
        <v>278</v>
      </c>
      <c r="F55" s="6">
        <v>40788</v>
      </c>
      <c r="G55" s="6">
        <v>41883</v>
      </c>
      <c r="H55" s="4" t="s">
        <v>8</v>
      </c>
      <c r="I55" s="7">
        <v>4688.64</v>
      </c>
      <c r="J55" s="7">
        <f>1968.75-93.78</f>
        <v>1874.97</v>
      </c>
      <c r="K55" s="7">
        <f>I55+J55</f>
        <v>6563.610000000001</v>
      </c>
      <c r="L55" s="8"/>
    </row>
    <row r="56" spans="1:12" ht="22.5">
      <c r="A56" s="4" t="s">
        <v>67</v>
      </c>
      <c r="B56" s="5" t="s">
        <v>68</v>
      </c>
      <c r="C56" s="5" t="s">
        <v>69</v>
      </c>
      <c r="D56" s="4" t="s">
        <v>7</v>
      </c>
      <c r="E56" s="4" t="s">
        <v>278</v>
      </c>
      <c r="F56" s="6">
        <v>41137</v>
      </c>
      <c r="G56" s="6">
        <v>42231</v>
      </c>
      <c r="H56" s="4" t="s">
        <v>8</v>
      </c>
      <c r="I56" s="7">
        <f>4688.64-40.07-170.31</f>
        <v>4478.26</v>
      </c>
      <c r="J56" s="7">
        <f>1937.72-93.78+3.41+0.8</f>
        <v>1848.15</v>
      </c>
      <c r="K56" s="7">
        <f>I56+J56</f>
        <v>6326.41</v>
      </c>
      <c r="L56" s="8" t="s">
        <v>290</v>
      </c>
    </row>
    <row r="57" spans="1:12" ht="12.75">
      <c r="A57" s="4" t="s">
        <v>225</v>
      </c>
      <c r="B57" s="5" t="s">
        <v>226</v>
      </c>
      <c r="C57" s="5" t="s">
        <v>227</v>
      </c>
      <c r="D57" s="4" t="s">
        <v>7</v>
      </c>
      <c r="E57" s="4" t="s">
        <v>278</v>
      </c>
      <c r="F57" s="6">
        <v>41372</v>
      </c>
      <c r="G57" s="6">
        <v>41698</v>
      </c>
      <c r="H57" s="4">
        <v>70</v>
      </c>
      <c r="I57" s="7">
        <v>2562.13</v>
      </c>
      <c r="J57" s="7">
        <v>860.08</v>
      </c>
      <c r="K57" s="22">
        <f>I57+J57</f>
        <v>3422.21</v>
      </c>
      <c r="L57" s="8"/>
    </row>
    <row r="58" spans="1:12" ht="12.75">
      <c r="A58" s="4" t="s">
        <v>28</v>
      </c>
      <c r="B58" s="5" t="s">
        <v>29</v>
      </c>
      <c r="C58" s="5" t="s">
        <v>30</v>
      </c>
      <c r="D58" s="4" t="s">
        <v>7</v>
      </c>
      <c r="E58" s="4" t="s">
        <v>278</v>
      </c>
      <c r="F58" s="6">
        <v>41554</v>
      </c>
      <c r="G58" s="6">
        <v>42100</v>
      </c>
      <c r="H58" s="4">
        <v>70</v>
      </c>
      <c r="I58" s="7">
        <v>3282.06</v>
      </c>
      <c r="J58" s="7">
        <f>1378.12-65.64</f>
        <v>1312.4799999999998</v>
      </c>
      <c r="K58" s="7">
        <f>I58+J58</f>
        <v>4594.54</v>
      </c>
      <c r="L58" s="8"/>
    </row>
    <row r="59" spans="1:12" ht="33" customHeight="1">
      <c r="A59" s="4" t="s">
        <v>46</v>
      </c>
      <c r="B59" s="5" t="s">
        <v>47</v>
      </c>
      <c r="C59" s="5" t="s">
        <v>48</v>
      </c>
      <c r="D59" s="4" t="s">
        <v>7</v>
      </c>
      <c r="E59" s="4" t="s">
        <v>278</v>
      </c>
      <c r="F59" s="6">
        <v>41127</v>
      </c>
      <c r="G59" s="6">
        <v>42221</v>
      </c>
      <c r="H59" s="4" t="s">
        <v>8</v>
      </c>
      <c r="I59" s="7">
        <v>4688.64</v>
      </c>
      <c r="J59" s="7">
        <f>2030.35-67.73-26.05</f>
        <v>1936.57</v>
      </c>
      <c r="K59" s="7">
        <f>I59+J59</f>
        <v>6625.21</v>
      </c>
      <c r="L59" s="8"/>
    </row>
    <row r="60" spans="1:12" ht="12.75">
      <c r="A60" s="4" t="s">
        <v>115</v>
      </c>
      <c r="B60" s="5" t="s">
        <v>116</v>
      </c>
      <c r="C60" s="5" t="s">
        <v>117</v>
      </c>
      <c r="D60" s="4" t="s">
        <v>7</v>
      </c>
      <c r="E60" s="4" t="s">
        <v>278</v>
      </c>
      <c r="F60" s="6">
        <v>41275</v>
      </c>
      <c r="G60" s="6">
        <v>42004</v>
      </c>
      <c r="H60" s="4" t="s">
        <v>8</v>
      </c>
      <c r="I60" s="7">
        <v>4688.64</v>
      </c>
      <c r="J60" s="7">
        <f>1968.75-93.78</f>
        <v>1874.97</v>
      </c>
      <c r="K60" s="7">
        <f>I60+J60</f>
        <v>6563.610000000001</v>
      </c>
      <c r="L60" s="8"/>
    </row>
    <row r="61" spans="1:12" ht="12.75">
      <c r="A61" s="4" t="s">
        <v>185</v>
      </c>
      <c r="B61" s="5" t="s">
        <v>186</v>
      </c>
      <c r="C61" s="5" t="s">
        <v>187</v>
      </c>
      <c r="D61" s="4" t="s">
        <v>7</v>
      </c>
      <c r="E61" s="4" t="s">
        <v>278</v>
      </c>
      <c r="F61" s="6">
        <v>41491</v>
      </c>
      <c r="G61" s="6">
        <v>42039</v>
      </c>
      <c r="H61" s="4" t="s">
        <v>8</v>
      </c>
      <c r="I61" s="7">
        <v>4688.64</v>
      </c>
      <c r="J61" s="7">
        <f>2026.18-93.78</f>
        <v>1932.4</v>
      </c>
      <c r="K61" s="7">
        <f>I61+J61</f>
        <v>6621.040000000001</v>
      </c>
      <c r="L61" s="8"/>
    </row>
    <row r="62" spans="1:12" ht="12.75">
      <c r="A62" s="4" t="s">
        <v>43</v>
      </c>
      <c r="B62" s="5" t="s">
        <v>44</v>
      </c>
      <c r="C62" s="5" t="s">
        <v>45</v>
      </c>
      <c r="D62" s="4" t="s">
        <v>7</v>
      </c>
      <c r="E62" s="4" t="s">
        <v>278</v>
      </c>
      <c r="F62" s="6">
        <v>41137</v>
      </c>
      <c r="G62" s="6">
        <v>42231</v>
      </c>
      <c r="H62" s="4" t="s">
        <v>8</v>
      </c>
      <c r="I62" s="7">
        <v>4612.52</v>
      </c>
      <c r="J62" s="7">
        <f>1942.93-93.78+0.73+0.79</f>
        <v>1850.67</v>
      </c>
      <c r="K62" s="7">
        <f>I62+J62</f>
        <v>6463.1900000000005</v>
      </c>
      <c r="L62" s="8" t="s">
        <v>289</v>
      </c>
    </row>
    <row r="63" spans="1:12" ht="22.5">
      <c r="A63" s="4" t="s">
        <v>55</v>
      </c>
      <c r="B63" s="5" t="s">
        <v>56</v>
      </c>
      <c r="C63" s="5" t="s">
        <v>57</v>
      </c>
      <c r="D63" s="4" t="s">
        <v>7</v>
      </c>
      <c r="E63" s="4" t="s">
        <v>278</v>
      </c>
      <c r="F63" s="6">
        <v>41379</v>
      </c>
      <c r="G63" s="6">
        <v>42474</v>
      </c>
      <c r="H63" s="4" t="s">
        <v>8</v>
      </c>
      <c r="I63" s="7">
        <v>5271.9</v>
      </c>
      <c r="J63" s="7">
        <f>1972.46-93.78</f>
        <v>1878.68</v>
      </c>
      <c r="K63" s="7">
        <f>I63+J63</f>
        <v>7150.58</v>
      </c>
      <c r="L63" s="9" t="s">
        <v>298</v>
      </c>
    </row>
    <row r="64" spans="1:12" ht="12.75">
      <c r="A64" s="4" t="s">
        <v>58</v>
      </c>
      <c r="B64" s="5" t="s">
        <v>59</v>
      </c>
      <c r="C64" s="5" t="s">
        <v>60</v>
      </c>
      <c r="D64" s="4" t="s">
        <v>7</v>
      </c>
      <c r="E64" s="4" t="s">
        <v>278</v>
      </c>
      <c r="F64" s="6">
        <v>41137</v>
      </c>
      <c r="G64" s="6">
        <v>42231</v>
      </c>
      <c r="H64" s="4" t="s">
        <v>8</v>
      </c>
      <c r="I64" s="7">
        <v>4688.64</v>
      </c>
      <c r="J64" s="7">
        <f>1968.75-93.78</f>
        <v>1874.97</v>
      </c>
      <c r="K64" s="7">
        <f>I64+J64</f>
        <v>6563.610000000001</v>
      </c>
      <c r="L64" s="8"/>
    </row>
    <row r="65" spans="1:12" ht="12.75">
      <c r="A65" s="4" t="s">
        <v>133</v>
      </c>
      <c r="B65" s="5" t="s">
        <v>134</v>
      </c>
      <c r="C65" s="5" t="s">
        <v>27</v>
      </c>
      <c r="D65" s="4" t="s">
        <v>7</v>
      </c>
      <c r="E65" s="4" t="s">
        <v>278</v>
      </c>
      <c r="F65" s="6">
        <v>41312</v>
      </c>
      <c r="G65" s="6">
        <v>41857</v>
      </c>
      <c r="H65" s="4" t="s">
        <v>8</v>
      </c>
      <c r="I65" s="7">
        <v>4688.64</v>
      </c>
      <c r="J65" s="7">
        <f>2006.04-93.78</f>
        <v>1912.26</v>
      </c>
      <c r="K65" s="7">
        <f>I65+J65</f>
        <v>6600.900000000001</v>
      </c>
      <c r="L65" s="8"/>
    </row>
    <row r="66" spans="1:12" ht="12.75">
      <c r="A66" s="4" t="s">
        <v>34</v>
      </c>
      <c r="B66" s="5" t="s">
        <v>35</v>
      </c>
      <c r="C66" s="5" t="s">
        <v>36</v>
      </c>
      <c r="D66" s="4" t="s">
        <v>7</v>
      </c>
      <c r="E66" s="4" t="s">
        <v>278</v>
      </c>
      <c r="F66" s="6">
        <v>41225</v>
      </c>
      <c r="G66" s="6">
        <v>42319</v>
      </c>
      <c r="H66" s="4" t="s">
        <v>8</v>
      </c>
      <c r="I66" s="7">
        <v>4688.64</v>
      </c>
      <c r="J66" s="7">
        <f>2017.47-93.78</f>
        <v>1923.69</v>
      </c>
      <c r="K66" s="7">
        <f>I66+J66</f>
        <v>6612.33</v>
      </c>
      <c r="L66" s="8"/>
    </row>
    <row r="67" spans="1:12" ht="12.75">
      <c r="A67" s="4" t="s">
        <v>220</v>
      </c>
      <c r="B67" s="5" t="s">
        <v>221</v>
      </c>
      <c r="C67" s="5" t="s">
        <v>222</v>
      </c>
      <c r="D67" s="4" t="s">
        <v>7</v>
      </c>
      <c r="E67" s="4" t="s">
        <v>278</v>
      </c>
      <c r="F67" s="6">
        <v>41464</v>
      </c>
      <c r="G67" s="6">
        <v>41767</v>
      </c>
      <c r="H67" s="4" t="s">
        <v>8</v>
      </c>
      <c r="I67" s="7">
        <v>4688.64</v>
      </c>
      <c r="J67" s="7">
        <v>1574.04</v>
      </c>
      <c r="K67" s="7">
        <f>I67+J67</f>
        <v>6262.68</v>
      </c>
      <c r="L67" s="8"/>
    </row>
    <row r="68" spans="1:12" ht="12.75">
      <c r="A68" s="4" t="s">
        <v>202</v>
      </c>
      <c r="B68" s="5" t="s">
        <v>203</v>
      </c>
      <c r="C68" s="5" t="s">
        <v>79</v>
      </c>
      <c r="D68" s="4" t="s">
        <v>7</v>
      </c>
      <c r="E68" s="4" t="s">
        <v>278</v>
      </c>
      <c r="F68" s="6">
        <v>41491</v>
      </c>
      <c r="G68" s="6">
        <v>42039</v>
      </c>
      <c r="H68" s="4" t="s">
        <v>8</v>
      </c>
      <c r="I68" s="7">
        <v>4688.64</v>
      </c>
      <c r="J68" s="7">
        <f>1968.75-93.78</f>
        <v>1874.97</v>
      </c>
      <c r="K68" s="7">
        <f>I68+J68</f>
        <v>6563.610000000001</v>
      </c>
      <c r="L68" s="8"/>
    </row>
    <row r="69" spans="1:12" ht="12.75">
      <c r="A69" s="4" t="s">
        <v>101</v>
      </c>
      <c r="B69" s="5" t="s">
        <v>102</v>
      </c>
      <c r="C69" s="5" t="s">
        <v>103</v>
      </c>
      <c r="D69" s="4" t="s">
        <v>7</v>
      </c>
      <c r="E69" s="4" t="s">
        <v>278</v>
      </c>
      <c r="F69" s="6">
        <v>41347</v>
      </c>
      <c r="G69" s="6">
        <v>42442</v>
      </c>
      <c r="H69" s="4" t="s">
        <v>8</v>
      </c>
      <c r="I69" s="7">
        <v>4688.64</v>
      </c>
      <c r="J69" s="7">
        <f>1968.74-93.78</f>
        <v>1874.96</v>
      </c>
      <c r="K69" s="7">
        <f>I69+J69</f>
        <v>6563.6</v>
      </c>
      <c r="L69" s="8"/>
    </row>
    <row r="70" spans="1:12" ht="12.75">
      <c r="A70" s="4" t="s">
        <v>175</v>
      </c>
      <c r="B70" s="5" t="s">
        <v>176</v>
      </c>
      <c r="C70" s="5" t="s">
        <v>143</v>
      </c>
      <c r="D70" s="4" t="s">
        <v>7</v>
      </c>
      <c r="E70" s="4" t="s">
        <v>278</v>
      </c>
      <c r="F70" s="6">
        <v>41137</v>
      </c>
      <c r="G70" s="6">
        <v>42231</v>
      </c>
      <c r="H70" s="4" t="s">
        <v>8</v>
      </c>
      <c r="I70" s="7">
        <v>4688.64</v>
      </c>
      <c r="J70" s="7">
        <f>1968.76-93.78</f>
        <v>1874.98</v>
      </c>
      <c r="K70" s="7">
        <f>I70+J70</f>
        <v>6563.620000000001</v>
      </c>
      <c r="L70" s="8"/>
    </row>
    <row r="71" spans="1:12" ht="12.75">
      <c r="A71" s="4" t="s">
        <v>191</v>
      </c>
      <c r="B71" s="5" t="s">
        <v>192</v>
      </c>
      <c r="C71" s="5" t="s">
        <v>193</v>
      </c>
      <c r="D71" s="4" t="s">
        <v>7</v>
      </c>
      <c r="E71" s="4" t="s">
        <v>278</v>
      </c>
      <c r="F71" s="6">
        <v>41312</v>
      </c>
      <c r="G71" s="6">
        <v>42041</v>
      </c>
      <c r="H71" s="4" t="s">
        <v>8</v>
      </c>
      <c r="I71" s="7">
        <v>4688.64</v>
      </c>
      <c r="J71" s="7">
        <f>2009.81-68.77-25.01</f>
        <v>1916.03</v>
      </c>
      <c r="K71" s="7">
        <f>I71+J71</f>
        <v>6604.67</v>
      </c>
      <c r="L71" s="8"/>
    </row>
    <row r="72" spans="1:12" ht="12.75">
      <c r="A72" s="4" t="s">
        <v>13</v>
      </c>
      <c r="B72" s="5" t="s">
        <v>14</v>
      </c>
      <c r="C72" s="5" t="s">
        <v>15</v>
      </c>
      <c r="D72" s="4" t="s">
        <v>7</v>
      </c>
      <c r="E72" s="4" t="s">
        <v>278</v>
      </c>
      <c r="F72" s="6">
        <v>41155</v>
      </c>
      <c r="G72" s="6">
        <v>41884</v>
      </c>
      <c r="H72" s="4" t="s">
        <v>8</v>
      </c>
      <c r="I72" s="7">
        <v>4688.64</v>
      </c>
      <c r="J72" s="7">
        <f>1968.75-93.78</f>
        <v>1874.97</v>
      </c>
      <c r="K72" s="7">
        <f>I72+J72</f>
        <v>6563.610000000001</v>
      </c>
      <c r="L72" s="8"/>
    </row>
    <row r="73" spans="1:12" ht="12.75">
      <c r="A73" s="4" t="s">
        <v>233</v>
      </c>
      <c r="B73" s="5" t="s">
        <v>234</v>
      </c>
      <c r="C73" s="5" t="s">
        <v>235</v>
      </c>
      <c r="D73" s="4" t="s">
        <v>7</v>
      </c>
      <c r="E73" s="4" t="s">
        <v>278</v>
      </c>
      <c r="F73" s="6">
        <v>41396</v>
      </c>
      <c r="G73" s="6">
        <v>41698</v>
      </c>
      <c r="H73" s="4">
        <v>70</v>
      </c>
      <c r="I73" s="7">
        <v>2562.13</v>
      </c>
      <c r="J73" s="7">
        <v>860.08</v>
      </c>
      <c r="K73" s="7">
        <f>I73+J73</f>
        <v>3422.21</v>
      </c>
      <c r="L73" s="8"/>
    </row>
    <row r="74" spans="1:12" ht="12.75">
      <c r="A74" s="4" t="s">
        <v>70</v>
      </c>
      <c r="B74" s="5" t="s">
        <v>71</v>
      </c>
      <c r="C74" s="5" t="s">
        <v>72</v>
      </c>
      <c r="D74" s="4" t="s">
        <v>7</v>
      </c>
      <c r="E74" s="4" t="s">
        <v>278</v>
      </c>
      <c r="F74" s="6">
        <v>41297</v>
      </c>
      <c r="G74" s="6">
        <v>41661</v>
      </c>
      <c r="H74" s="4" t="s">
        <v>8</v>
      </c>
      <c r="I74" s="7">
        <v>1376.79</v>
      </c>
      <c r="J74" s="7">
        <f>709.78-22.92-4.61</f>
        <v>682.25</v>
      </c>
      <c r="K74" s="7">
        <f>I74+J74</f>
        <v>2059.04</v>
      </c>
      <c r="L74" s="8"/>
    </row>
    <row r="75" spans="1:12" ht="12.75">
      <c r="A75" s="4" t="s">
        <v>31</v>
      </c>
      <c r="B75" s="5" t="s">
        <v>32</v>
      </c>
      <c r="C75" s="5" t="s">
        <v>33</v>
      </c>
      <c r="D75" s="4" t="s">
        <v>7</v>
      </c>
      <c r="E75" s="4" t="s">
        <v>278</v>
      </c>
      <c r="F75" s="6">
        <v>41297</v>
      </c>
      <c r="G75" s="6">
        <v>42026</v>
      </c>
      <c r="H75" s="4" t="s">
        <v>8</v>
      </c>
      <c r="I75" s="7">
        <v>4688.64</v>
      </c>
      <c r="J75" s="7">
        <f>2091.91-54.18-39.6</f>
        <v>1998.1299999999999</v>
      </c>
      <c r="K75" s="7">
        <f>I75+J75</f>
        <v>6686.77</v>
      </c>
      <c r="L75" s="8"/>
    </row>
    <row r="76" spans="1:12" ht="22.5">
      <c r="A76" s="4" t="s">
        <v>212</v>
      </c>
      <c r="B76" s="5" t="s">
        <v>213</v>
      </c>
      <c r="C76" s="5" t="s">
        <v>54</v>
      </c>
      <c r="D76" s="4" t="s">
        <v>7</v>
      </c>
      <c r="E76" s="4" t="s">
        <v>278</v>
      </c>
      <c r="F76" s="6">
        <v>41171</v>
      </c>
      <c r="G76" s="6">
        <v>41716</v>
      </c>
      <c r="H76" s="4">
        <v>70</v>
      </c>
      <c r="I76" s="7">
        <v>3121.35</v>
      </c>
      <c r="J76" s="7">
        <f>1249.56-56.89</f>
        <v>1192.6699999999998</v>
      </c>
      <c r="K76" s="7">
        <f>I76+J76</f>
        <v>4314.0199999999995</v>
      </c>
      <c r="L76" s="9" t="s">
        <v>299</v>
      </c>
    </row>
    <row r="77" spans="1:12" ht="12.75">
      <c r="A77" s="4" t="s">
        <v>228</v>
      </c>
      <c r="B77" s="5" t="s">
        <v>229</v>
      </c>
      <c r="C77" s="5" t="s">
        <v>230</v>
      </c>
      <c r="D77" s="4" t="s">
        <v>7</v>
      </c>
      <c r="E77" s="4" t="s">
        <v>278</v>
      </c>
      <c r="F77" s="6">
        <v>41372</v>
      </c>
      <c r="G77" s="6">
        <v>41698</v>
      </c>
      <c r="H77" s="4">
        <v>70</v>
      </c>
      <c r="I77" s="7">
        <v>2552.55</v>
      </c>
      <c r="J77" s="7">
        <v>856.76</v>
      </c>
      <c r="K77" s="7">
        <f>I77+J77</f>
        <v>3409.3100000000004</v>
      </c>
      <c r="L77" s="8" t="s">
        <v>289</v>
      </c>
    </row>
    <row r="78" spans="1:12" ht="12.75">
      <c r="A78" s="4" t="s">
        <v>236</v>
      </c>
      <c r="B78" s="5" t="s">
        <v>237</v>
      </c>
      <c r="C78" s="5" t="s">
        <v>238</v>
      </c>
      <c r="D78" s="4" t="s">
        <v>7</v>
      </c>
      <c r="E78" s="4" t="s">
        <v>278</v>
      </c>
      <c r="F78" s="6">
        <v>41431</v>
      </c>
      <c r="G78" s="6">
        <v>41698</v>
      </c>
      <c r="H78" s="4">
        <v>70</v>
      </c>
      <c r="I78" s="7">
        <v>2562.13</v>
      </c>
      <c r="J78" s="7">
        <v>860.08</v>
      </c>
      <c r="K78" s="7">
        <f>I78+J78</f>
        <v>3422.21</v>
      </c>
      <c r="L78" s="8"/>
    </row>
    <row r="79" spans="1:12" ht="12.75">
      <c r="A79" s="4" t="s">
        <v>112</v>
      </c>
      <c r="B79" s="5" t="s">
        <v>113</v>
      </c>
      <c r="C79" s="5" t="s">
        <v>114</v>
      </c>
      <c r="D79" s="4" t="s">
        <v>7</v>
      </c>
      <c r="E79" s="4" t="s">
        <v>278</v>
      </c>
      <c r="F79" s="6">
        <v>41498</v>
      </c>
      <c r="G79" s="6">
        <v>42046</v>
      </c>
      <c r="H79" s="4" t="s">
        <v>8</v>
      </c>
      <c r="I79" s="7">
        <v>4688.64</v>
      </c>
      <c r="J79" s="7">
        <f>1968.75-93.78</f>
        <v>1874.97</v>
      </c>
      <c r="K79" s="7">
        <f>I79+J79</f>
        <v>6563.610000000001</v>
      </c>
      <c r="L79" s="8"/>
    </row>
    <row r="80" spans="1:12" ht="22.5">
      <c r="A80" s="4" t="s">
        <v>183</v>
      </c>
      <c r="B80" s="5" t="s">
        <v>184</v>
      </c>
      <c r="C80" s="5" t="s">
        <v>18</v>
      </c>
      <c r="D80" s="4" t="s">
        <v>7</v>
      </c>
      <c r="E80" s="4" t="s">
        <v>278</v>
      </c>
      <c r="F80" s="6">
        <v>41137</v>
      </c>
      <c r="G80" s="6">
        <v>42231</v>
      </c>
      <c r="H80" s="4" t="s">
        <v>8</v>
      </c>
      <c r="I80" s="7">
        <f>4688.64-370.68</f>
        <v>4317.96</v>
      </c>
      <c r="J80" s="7">
        <f>1813.13-93.78+7.42</f>
        <v>1726.7700000000002</v>
      </c>
      <c r="K80" s="7">
        <f>I80+J80</f>
        <v>6044.7300000000005</v>
      </c>
      <c r="L80" s="8" t="s">
        <v>290</v>
      </c>
    </row>
    <row r="81" spans="1:12" s="45" customFormat="1" ht="24.75" customHeight="1">
      <c r="A81" s="43"/>
      <c r="B81" s="44" t="s">
        <v>315</v>
      </c>
      <c r="C81" s="44"/>
      <c r="D81" s="44"/>
      <c r="E81" s="44"/>
      <c r="F81" s="44"/>
      <c r="G81" s="44"/>
      <c r="H81" s="44"/>
      <c r="I81" s="29">
        <f>SUM(I11:I80)</f>
        <v>296732.78000000026</v>
      </c>
      <c r="J81" s="29">
        <f>SUM(J11:J80)</f>
        <v>117258.27</v>
      </c>
      <c r="K81" s="29">
        <f>SUM(K11:K80)</f>
        <v>413991.05</v>
      </c>
      <c r="L81" s="8"/>
    </row>
    <row r="82" spans="1:12" ht="12.75">
      <c r="A82" s="4" t="s">
        <v>250</v>
      </c>
      <c r="B82" s="5" t="s">
        <v>251</v>
      </c>
      <c r="C82" s="5" t="s">
        <v>252</v>
      </c>
      <c r="D82" s="4" t="s">
        <v>282</v>
      </c>
      <c r="E82" s="4" t="s">
        <v>282</v>
      </c>
      <c r="F82" s="6">
        <v>41031</v>
      </c>
      <c r="G82" s="6">
        <v>42125</v>
      </c>
      <c r="H82" s="4" t="s">
        <v>8</v>
      </c>
      <c r="I82" s="7">
        <v>3649.41</v>
      </c>
      <c r="J82" s="7">
        <v>1240.4</v>
      </c>
      <c r="K82" s="7">
        <f>I82+J82</f>
        <v>4889.8099999999995</v>
      </c>
      <c r="L82" s="8"/>
    </row>
    <row r="83" spans="1:12" ht="12.75">
      <c r="A83" s="4" t="s">
        <v>270</v>
      </c>
      <c r="B83" s="5" t="s">
        <v>271</v>
      </c>
      <c r="C83" s="5" t="s">
        <v>272</v>
      </c>
      <c r="D83" s="4" t="s">
        <v>282</v>
      </c>
      <c r="E83" s="4" t="s">
        <v>282</v>
      </c>
      <c r="F83" s="6">
        <v>41521</v>
      </c>
      <c r="G83" s="6">
        <v>41885</v>
      </c>
      <c r="H83" s="4" t="s">
        <v>8</v>
      </c>
      <c r="I83" s="7">
        <v>3649.41</v>
      </c>
      <c r="J83" s="7">
        <v>1240.55</v>
      </c>
      <c r="K83" s="7">
        <f>I83+J83</f>
        <v>4889.96</v>
      </c>
      <c r="L83" s="8"/>
    </row>
    <row r="84" spans="1:12" ht="12.75">
      <c r="A84" s="4" t="s">
        <v>244</v>
      </c>
      <c r="B84" s="5" t="s">
        <v>245</v>
      </c>
      <c r="C84" s="5" t="s">
        <v>246</v>
      </c>
      <c r="D84" s="4" t="s">
        <v>282</v>
      </c>
      <c r="E84" s="4" t="s">
        <v>282</v>
      </c>
      <c r="F84" s="6">
        <v>41527</v>
      </c>
      <c r="G84" s="6">
        <v>41891</v>
      </c>
      <c r="H84" s="4" t="s">
        <v>8</v>
      </c>
      <c r="I84" s="7">
        <v>3649.41</v>
      </c>
      <c r="J84" s="7">
        <v>1240.58</v>
      </c>
      <c r="K84" s="7">
        <f>I84+J84</f>
        <v>4889.99</v>
      </c>
      <c r="L84" s="8"/>
    </row>
    <row r="85" spans="1:12" ht="12.75">
      <c r="A85" s="4" t="s">
        <v>256</v>
      </c>
      <c r="B85" s="5" t="s">
        <v>257</v>
      </c>
      <c r="C85" s="5" t="s">
        <v>258</v>
      </c>
      <c r="D85" s="4" t="s">
        <v>282</v>
      </c>
      <c r="E85" s="4" t="s">
        <v>282</v>
      </c>
      <c r="F85" s="6">
        <v>41205</v>
      </c>
      <c r="G85" s="6">
        <v>42299</v>
      </c>
      <c r="H85" s="4" t="s">
        <v>8</v>
      </c>
      <c r="I85" s="7">
        <v>3649.41</v>
      </c>
      <c r="J85" s="7">
        <v>1240.16</v>
      </c>
      <c r="K85" s="7">
        <f>I85+J85</f>
        <v>4889.57</v>
      </c>
      <c r="L85" s="8"/>
    </row>
    <row r="86" spans="1:12" ht="12.75">
      <c r="A86" s="4" t="s">
        <v>264</v>
      </c>
      <c r="B86" s="5" t="s">
        <v>265</v>
      </c>
      <c r="C86" s="5" t="s">
        <v>266</v>
      </c>
      <c r="D86" s="4" t="s">
        <v>282</v>
      </c>
      <c r="E86" s="4" t="s">
        <v>282</v>
      </c>
      <c r="F86" s="6">
        <v>41213</v>
      </c>
      <c r="G86" s="6">
        <v>42307</v>
      </c>
      <c r="H86" s="4" t="s">
        <v>8</v>
      </c>
      <c r="I86" s="7">
        <v>3649.41</v>
      </c>
      <c r="J86" s="7">
        <v>1240.93</v>
      </c>
      <c r="K86" s="7">
        <f>I86+J86</f>
        <v>4890.34</v>
      </c>
      <c r="L86" s="8"/>
    </row>
    <row r="87" spans="1:12" ht="12.75">
      <c r="A87" s="4" t="s">
        <v>253</v>
      </c>
      <c r="B87" s="5" t="s">
        <v>254</v>
      </c>
      <c r="C87" s="5" t="s">
        <v>255</v>
      </c>
      <c r="D87" s="4" t="s">
        <v>282</v>
      </c>
      <c r="E87" s="4" t="s">
        <v>282</v>
      </c>
      <c r="F87" s="6">
        <v>40819</v>
      </c>
      <c r="G87" s="6">
        <v>41822</v>
      </c>
      <c r="H87" s="4" t="s">
        <v>8</v>
      </c>
      <c r="I87" s="7">
        <v>3649.41</v>
      </c>
      <c r="J87" s="7">
        <v>1242.57</v>
      </c>
      <c r="K87" s="7">
        <f>I87+J87</f>
        <v>4891.98</v>
      </c>
      <c r="L87" s="8"/>
    </row>
    <row r="88" spans="1:12" ht="12.75">
      <c r="A88" s="4" t="s">
        <v>262</v>
      </c>
      <c r="B88" s="5" t="s">
        <v>263</v>
      </c>
      <c r="C88" s="5" t="s">
        <v>146</v>
      </c>
      <c r="D88" s="4" t="s">
        <v>282</v>
      </c>
      <c r="E88" s="4" t="s">
        <v>282</v>
      </c>
      <c r="F88" s="6">
        <v>41155</v>
      </c>
      <c r="G88" s="6">
        <v>41700</v>
      </c>
      <c r="H88" s="4" t="s">
        <v>8</v>
      </c>
      <c r="I88" s="7">
        <v>2716.78</v>
      </c>
      <c r="J88" s="7">
        <v>923.13</v>
      </c>
      <c r="K88" s="7">
        <f>I88+J88</f>
        <v>3639.9100000000003</v>
      </c>
      <c r="L88" s="8"/>
    </row>
    <row r="89" spans="1:12" ht="12.75">
      <c r="A89" s="4" t="s">
        <v>273</v>
      </c>
      <c r="B89" s="5" t="s">
        <v>274</v>
      </c>
      <c r="C89" s="5" t="s">
        <v>283</v>
      </c>
      <c r="D89" s="4" t="s">
        <v>282</v>
      </c>
      <c r="E89" s="4" t="s">
        <v>282</v>
      </c>
      <c r="F89" s="6">
        <v>41523</v>
      </c>
      <c r="G89" s="6">
        <v>41887</v>
      </c>
      <c r="H89" s="4" t="s">
        <v>8</v>
      </c>
      <c r="I89" s="7">
        <v>3649.41</v>
      </c>
      <c r="J89" s="7">
        <v>1240.55</v>
      </c>
      <c r="K89" s="7">
        <f>I89+J89</f>
        <v>4889.96</v>
      </c>
      <c r="L89" s="8"/>
    </row>
    <row r="90" spans="1:12" ht="12.75">
      <c r="A90" s="4" t="s">
        <v>267</v>
      </c>
      <c r="B90" s="5" t="s">
        <v>268</v>
      </c>
      <c r="C90" s="5" t="s">
        <v>269</v>
      </c>
      <c r="D90" s="4" t="s">
        <v>282</v>
      </c>
      <c r="E90" s="4" t="s">
        <v>282</v>
      </c>
      <c r="F90" s="6">
        <v>41519</v>
      </c>
      <c r="G90" s="6">
        <v>41883</v>
      </c>
      <c r="H90" s="4" t="s">
        <v>8</v>
      </c>
      <c r="I90" s="7">
        <v>3649.41</v>
      </c>
      <c r="J90" s="7">
        <v>1240.55</v>
      </c>
      <c r="K90" s="7">
        <f>I90+J90</f>
        <v>4889.96</v>
      </c>
      <c r="L90" s="8"/>
    </row>
    <row r="91" spans="1:12" ht="12.75">
      <c r="A91" s="4" t="s">
        <v>247</v>
      </c>
      <c r="B91" s="5" t="s">
        <v>248</v>
      </c>
      <c r="C91" s="5" t="s">
        <v>249</v>
      </c>
      <c r="D91" s="4" t="s">
        <v>282</v>
      </c>
      <c r="E91" s="4" t="s">
        <v>282</v>
      </c>
      <c r="F91" s="6">
        <v>41521</v>
      </c>
      <c r="G91" s="6">
        <v>41885</v>
      </c>
      <c r="H91" s="4" t="s">
        <v>8</v>
      </c>
      <c r="I91" s="7">
        <v>3649.41</v>
      </c>
      <c r="J91" s="7">
        <v>1240.55</v>
      </c>
      <c r="K91" s="7">
        <f>I91+J91</f>
        <v>4889.96</v>
      </c>
      <c r="L91" s="8"/>
    </row>
    <row r="92" spans="1:12" ht="12.75">
      <c r="A92" s="4" t="s">
        <v>242</v>
      </c>
      <c r="B92" s="5" t="s">
        <v>243</v>
      </c>
      <c r="C92" s="5" t="s">
        <v>161</v>
      </c>
      <c r="D92" s="4" t="s">
        <v>282</v>
      </c>
      <c r="E92" s="4" t="s">
        <v>282</v>
      </c>
      <c r="F92" s="6">
        <v>41521</v>
      </c>
      <c r="G92" s="6">
        <v>41885</v>
      </c>
      <c r="H92" s="4" t="s">
        <v>8</v>
      </c>
      <c r="I92" s="7">
        <v>3649.41</v>
      </c>
      <c r="J92" s="7">
        <v>1240.55</v>
      </c>
      <c r="K92" s="7">
        <f>I92+J92</f>
        <v>4889.96</v>
      </c>
      <c r="L92" s="8"/>
    </row>
    <row r="93" spans="1:12" ht="12.75">
      <c r="A93" s="4" t="s">
        <v>259</v>
      </c>
      <c r="B93" s="5" t="s">
        <v>260</v>
      </c>
      <c r="C93" s="5" t="s">
        <v>261</v>
      </c>
      <c r="D93" s="4" t="s">
        <v>282</v>
      </c>
      <c r="E93" s="4" t="s">
        <v>282</v>
      </c>
      <c r="F93" s="6">
        <v>41213</v>
      </c>
      <c r="G93" s="6">
        <v>41851</v>
      </c>
      <c r="H93" s="4" t="s">
        <v>8</v>
      </c>
      <c r="I93" s="7">
        <v>3649.41</v>
      </c>
      <c r="J93" s="7">
        <v>1240.16</v>
      </c>
      <c r="K93" s="7">
        <f>I93+J93</f>
        <v>4889.57</v>
      </c>
      <c r="L93" s="8"/>
    </row>
    <row r="94" spans="1:12" s="45" customFormat="1" ht="24.75" customHeight="1">
      <c r="A94" s="43"/>
      <c r="B94" s="44" t="s">
        <v>316</v>
      </c>
      <c r="C94" s="44"/>
      <c r="D94" s="44"/>
      <c r="E94" s="44"/>
      <c r="F94" s="44"/>
      <c r="G94" s="44"/>
      <c r="H94" s="44"/>
      <c r="I94" s="29">
        <f>SUM(I82:I93)</f>
        <v>42860.29000000001</v>
      </c>
      <c r="J94" s="29">
        <f>SUM(J82:J93)</f>
        <v>14570.679999999997</v>
      </c>
      <c r="K94" s="29">
        <f>SUM(K82:K93)</f>
        <v>57430.97</v>
      </c>
      <c r="L94" s="8"/>
    </row>
    <row r="95" spans="1:12" ht="22.5">
      <c r="A95" s="4" t="s">
        <v>214</v>
      </c>
      <c r="B95" s="5" t="s">
        <v>215</v>
      </c>
      <c r="C95" s="5" t="s">
        <v>216</v>
      </c>
      <c r="D95" s="4" t="s">
        <v>76</v>
      </c>
      <c r="E95" s="4" t="s">
        <v>280</v>
      </c>
      <c r="F95" s="6">
        <v>41323</v>
      </c>
      <c r="G95" s="6">
        <v>41687</v>
      </c>
      <c r="H95" s="4" t="s">
        <v>8</v>
      </c>
      <c r="I95" s="7">
        <f>3443.74-54.67</f>
        <v>3389.0699999999997</v>
      </c>
      <c r="J95" s="7">
        <f>1559.9-57.29-12.24+1.85</f>
        <v>1492.22</v>
      </c>
      <c r="K95" s="7">
        <f>I95+J95</f>
        <v>4881.29</v>
      </c>
      <c r="L95" s="8" t="s">
        <v>294</v>
      </c>
    </row>
    <row r="96" spans="1:12" ht="22.5">
      <c r="A96" s="4" t="s">
        <v>204</v>
      </c>
      <c r="B96" s="5" t="s">
        <v>154</v>
      </c>
      <c r="C96" s="5" t="s">
        <v>205</v>
      </c>
      <c r="D96" s="4" t="s">
        <v>76</v>
      </c>
      <c r="E96" s="4" t="s">
        <v>280</v>
      </c>
      <c r="F96" s="6">
        <v>41366</v>
      </c>
      <c r="G96" s="6">
        <v>42461</v>
      </c>
      <c r="H96" s="4" t="s">
        <v>8</v>
      </c>
      <c r="I96" s="7">
        <v>5647.2</v>
      </c>
      <c r="J96" s="7">
        <f>2303.52-109.71</f>
        <v>2193.81</v>
      </c>
      <c r="K96" s="7">
        <f>I96+J96</f>
        <v>7841.01</v>
      </c>
      <c r="L96" s="9" t="s">
        <v>295</v>
      </c>
    </row>
    <row r="97" spans="1:12" ht="22.5">
      <c r="A97" s="4" t="s">
        <v>127</v>
      </c>
      <c r="B97" s="5" t="s">
        <v>128</v>
      </c>
      <c r="C97" s="5" t="s">
        <v>129</v>
      </c>
      <c r="D97" s="4" t="s">
        <v>76</v>
      </c>
      <c r="E97" s="4" t="s">
        <v>280</v>
      </c>
      <c r="F97" s="6">
        <v>41297</v>
      </c>
      <c r="G97" s="6">
        <v>41661</v>
      </c>
      <c r="H97" s="4" t="s">
        <v>8</v>
      </c>
      <c r="I97" s="7">
        <f>1623.9-109.34</f>
        <v>1514.5600000000002</v>
      </c>
      <c r="J97" s="7">
        <f>794.11-26.82-5.92+2.7</f>
        <v>764.07</v>
      </c>
      <c r="K97" s="7">
        <f>I97+J97</f>
        <v>2278.63</v>
      </c>
      <c r="L97" s="8" t="s">
        <v>294</v>
      </c>
    </row>
    <row r="98" spans="1:12" ht="12.75">
      <c r="A98" s="4" t="s">
        <v>196</v>
      </c>
      <c r="B98" s="5" t="s">
        <v>197</v>
      </c>
      <c r="C98" s="5" t="s">
        <v>198</v>
      </c>
      <c r="D98" s="4" t="s">
        <v>76</v>
      </c>
      <c r="E98" s="4" t="s">
        <v>280</v>
      </c>
      <c r="F98" s="6">
        <v>41304</v>
      </c>
      <c r="G98" s="6">
        <v>42398</v>
      </c>
      <c r="H98" s="4" t="s">
        <v>8</v>
      </c>
      <c r="I98" s="7">
        <v>5485.8</v>
      </c>
      <c r="J98" s="7">
        <f>2303.52-109.71</f>
        <v>2193.81</v>
      </c>
      <c r="K98" s="7">
        <f>I98+J98</f>
        <v>7679.610000000001</v>
      </c>
      <c r="L98" s="8"/>
    </row>
    <row r="99" spans="1:12" ht="12.75">
      <c r="A99" s="4" t="s">
        <v>147</v>
      </c>
      <c r="B99" s="5" t="s">
        <v>148</v>
      </c>
      <c r="C99" s="5" t="s">
        <v>149</v>
      </c>
      <c r="D99" s="4" t="s">
        <v>76</v>
      </c>
      <c r="E99" s="4" t="s">
        <v>280</v>
      </c>
      <c r="F99" s="6">
        <v>41183</v>
      </c>
      <c r="G99" s="6">
        <v>42277</v>
      </c>
      <c r="H99" s="4" t="s">
        <v>8</v>
      </c>
      <c r="I99" s="7">
        <v>5485.8</v>
      </c>
      <c r="J99" s="7">
        <f>2367.04-109.71</f>
        <v>2257.33</v>
      </c>
      <c r="K99" s="7">
        <f>I99+J99</f>
        <v>7743.13</v>
      </c>
      <c r="L99" s="8"/>
    </row>
    <row r="100" spans="1:12" ht="12.75">
      <c r="A100" s="4" t="s">
        <v>73</v>
      </c>
      <c r="B100" s="5" t="s">
        <v>74</v>
      </c>
      <c r="C100" s="5" t="s">
        <v>75</v>
      </c>
      <c r="D100" s="4" t="s">
        <v>76</v>
      </c>
      <c r="E100" s="4" t="s">
        <v>280</v>
      </c>
      <c r="F100" s="6">
        <v>40626</v>
      </c>
      <c r="G100" s="6">
        <v>41721</v>
      </c>
      <c r="H100" s="4" t="s">
        <v>8</v>
      </c>
      <c r="I100" s="7">
        <v>5059.12</v>
      </c>
      <c r="J100" s="7">
        <f>2174.79-101.18</f>
        <v>2073.61</v>
      </c>
      <c r="K100" s="7">
        <f>I100+J100</f>
        <v>7132.73</v>
      </c>
      <c r="L100" s="8"/>
    </row>
    <row r="101" spans="1:12" s="45" customFormat="1" ht="24.75" customHeight="1">
      <c r="A101" s="43"/>
      <c r="B101" s="44" t="s">
        <v>317</v>
      </c>
      <c r="C101" s="44"/>
      <c r="D101" s="44"/>
      <c r="E101" s="44"/>
      <c r="F101" s="44"/>
      <c r="G101" s="44"/>
      <c r="H101" s="44"/>
      <c r="I101" s="29">
        <f>SUM(I95:I100)</f>
        <v>26581.55</v>
      </c>
      <c r="J101" s="29">
        <f>SUM(J95:J100)</f>
        <v>10974.85</v>
      </c>
      <c r="K101" s="29">
        <f>SUM(K95:K100)</f>
        <v>37556.4</v>
      </c>
      <c r="L101" s="8"/>
    </row>
    <row r="102" spans="1:12" ht="22.5">
      <c r="A102" s="4" t="s">
        <v>9</v>
      </c>
      <c r="B102" s="5" t="s">
        <v>10</v>
      </c>
      <c r="C102" s="5" t="s">
        <v>11</v>
      </c>
      <c r="D102" s="4" t="s">
        <v>12</v>
      </c>
      <c r="E102" s="4" t="s">
        <v>279</v>
      </c>
      <c r="F102" s="6">
        <v>41309</v>
      </c>
      <c r="G102" s="6">
        <v>41854</v>
      </c>
      <c r="H102" s="4" t="s">
        <v>8</v>
      </c>
      <c r="I102" s="7">
        <v>7610.49</v>
      </c>
      <c r="J102" s="7">
        <f>3651.39-137.91</f>
        <v>3513.48</v>
      </c>
      <c r="K102" s="7">
        <f>I102+J102</f>
        <v>11123.97</v>
      </c>
      <c r="L102" s="8" t="s">
        <v>296</v>
      </c>
    </row>
    <row r="103" spans="1:12" s="45" customFormat="1" ht="24.75" customHeight="1">
      <c r="A103" s="43"/>
      <c r="B103" s="44" t="s">
        <v>318</v>
      </c>
      <c r="C103" s="44"/>
      <c r="D103" s="44"/>
      <c r="E103" s="44"/>
      <c r="F103" s="44"/>
      <c r="G103" s="44"/>
      <c r="H103" s="44"/>
      <c r="I103" s="29">
        <f>SUM(I102)</f>
        <v>7610.49</v>
      </c>
      <c r="J103" s="29">
        <f>SUM(J102)</f>
        <v>3513.48</v>
      </c>
      <c r="K103" s="29">
        <f>SUM(K102)</f>
        <v>11123.97</v>
      </c>
      <c r="L103" s="8"/>
    </row>
  </sheetData>
  <sheetProtection/>
  <mergeCells count="15">
    <mergeCell ref="E1:E2"/>
    <mergeCell ref="F1:F2"/>
    <mergeCell ref="G1:G2"/>
    <mergeCell ref="A1:A2"/>
    <mergeCell ref="B1:B2"/>
    <mergeCell ref="C1:C2"/>
    <mergeCell ref="D1:D2"/>
    <mergeCell ref="H1:H2"/>
    <mergeCell ref="L1:L2"/>
    <mergeCell ref="I1:K1"/>
    <mergeCell ref="B10:H10"/>
    <mergeCell ref="B81:H81"/>
    <mergeCell ref="B94:H94"/>
    <mergeCell ref="B101:H101"/>
    <mergeCell ref="B103:H103"/>
  </mergeCells>
  <printOptions horizontalCentered="1"/>
  <pageMargins left="0.15748031496062992" right="0.15748031496062992" top="0.1968503937007874" bottom="0.25" header="0.1968503937007874" footer="0.2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F15" sqref="F15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40" t="s">
        <v>313</v>
      </c>
      <c r="B1" s="41"/>
      <c r="C1" s="41"/>
      <c r="D1" s="41"/>
      <c r="E1" s="41"/>
      <c r="F1" s="41"/>
      <c r="G1" s="24"/>
      <c r="H1" s="24"/>
    </row>
    <row r="2" spans="1:6" ht="12.75">
      <c r="A2" s="25"/>
      <c r="B2" s="25"/>
      <c r="C2" s="25"/>
      <c r="D2" s="25"/>
      <c r="E2" s="25"/>
      <c r="F2" s="25"/>
    </row>
    <row r="3" spans="1:6" ht="33" customHeight="1">
      <c r="A3" s="26"/>
      <c r="B3" s="27"/>
      <c r="C3" s="27"/>
      <c r="D3" s="28" t="s">
        <v>284</v>
      </c>
      <c r="E3" s="28" t="s">
        <v>285</v>
      </c>
      <c r="F3" s="28" t="s">
        <v>286</v>
      </c>
    </row>
    <row r="4" spans="1:6" ht="9.75" customHeight="1">
      <c r="A4" s="42"/>
      <c r="B4" s="42"/>
      <c r="C4" s="42"/>
      <c r="D4" s="42"/>
      <c r="E4" s="42"/>
      <c r="F4" s="42"/>
    </row>
    <row r="5" spans="1:6" ht="24.75" customHeight="1">
      <c r="A5" s="36" t="s">
        <v>309</v>
      </c>
      <c r="B5" s="37"/>
      <c r="C5" s="27"/>
      <c r="D5" s="29">
        <v>20057.38</v>
      </c>
      <c r="E5" s="29">
        <v>8221.67</v>
      </c>
      <c r="F5" s="29">
        <f>SUM(D5:E5)</f>
        <v>28279.050000000003</v>
      </c>
    </row>
    <row r="6" spans="1:6" ht="9.75" customHeight="1">
      <c r="A6" s="38"/>
      <c r="B6" s="38"/>
      <c r="C6" s="38"/>
      <c r="D6" s="38"/>
      <c r="E6" s="38"/>
      <c r="F6" s="38"/>
    </row>
    <row r="7" spans="1:6" ht="24.75" customHeight="1">
      <c r="A7" s="36" t="s">
        <v>310</v>
      </c>
      <c r="B7" s="37"/>
      <c r="C7" s="27"/>
      <c r="D7" s="29">
        <v>296732.78</v>
      </c>
      <c r="E7" s="29">
        <v>117258.27</v>
      </c>
      <c r="F7" s="29">
        <f>SUM(D7:E7)</f>
        <v>413991.05000000005</v>
      </c>
    </row>
    <row r="8" spans="1:6" ht="9.75" customHeight="1">
      <c r="A8" s="38"/>
      <c r="B8" s="38"/>
      <c r="C8" s="38"/>
      <c r="D8" s="38"/>
      <c r="E8" s="38"/>
      <c r="F8" s="38"/>
    </row>
    <row r="9" spans="1:6" ht="24.75" customHeight="1">
      <c r="A9" s="36" t="s">
        <v>311</v>
      </c>
      <c r="B9" s="37"/>
      <c r="C9" s="27"/>
      <c r="D9" s="29">
        <v>26581.55</v>
      </c>
      <c r="E9" s="29">
        <v>10974.85</v>
      </c>
      <c r="F9" s="29">
        <f>SUM(D9:E9)</f>
        <v>37556.4</v>
      </c>
    </row>
    <row r="10" spans="1:6" ht="9.75" customHeight="1">
      <c r="A10" s="38"/>
      <c r="B10" s="38"/>
      <c r="C10" s="38"/>
      <c r="D10" s="38"/>
      <c r="E10" s="38"/>
      <c r="F10" s="38"/>
    </row>
    <row r="11" spans="1:6" ht="24.75" customHeight="1">
      <c r="A11" s="36" t="s">
        <v>312</v>
      </c>
      <c r="B11" s="37"/>
      <c r="C11" s="27"/>
      <c r="D11" s="29">
        <v>7610.49</v>
      </c>
      <c r="E11" s="29">
        <v>3513.48</v>
      </c>
      <c r="F11" s="29">
        <f>SUM(D11:E11)</f>
        <v>11123.97</v>
      </c>
    </row>
    <row r="12" spans="1:6" ht="9.75" customHeight="1">
      <c r="A12" s="38"/>
      <c r="B12" s="38"/>
      <c r="C12" s="38"/>
      <c r="D12" s="38"/>
      <c r="E12" s="38"/>
      <c r="F12" s="38"/>
    </row>
    <row r="13" spans="1:6" ht="24.75" customHeight="1">
      <c r="A13" s="36" t="s">
        <v>282</v>
      </c>
      <c r="B13" s="37"/>
      <c r="C13" s="27"/>
      <c r="D13" s="29">
        <v>42860.29</v>
      </c>
      <c r="E13" s="29">
        <v>14570.68</v>
      </c>
      <c r="F13" s="29">
        <f>SUM(D13:E13)</f>
        <v>57430.97</v>
      </c>
    </row>
    <row r="14" spans="1:6" ht="9.75" customHeight="1">
      <c r="A14" s="39"/>
      <c r="B14" s="39"/>
      <c r="C14" s="39"/>
      <c r="D14" s="39"/>
      <c r="E14" s="39"/>
      <c r="F14" s="39"/>
    </row>
    <row r="15" spans="1:6" ht="24.75" customHeight="1">
      <c r="A15" s="34" t="s">
        <v>307</v>
      </c>
      <c r="B15" s="35"/>
      <c r="D15" s="30">
        <f>SUM(D5,D7,D9,D11,D13)</f>
        <v>393842.49</v>
      </c>
      <c r="E15" s="30">
        <f>SUM(E5,E7,E9,E11,E13)</f>
        <v>154538.95</v>
      </c>
      <c r="F15" s="30">
        <f>SUM(F5,F7,F9,F11,F13)</f>
        <v>548381.4400000001</v>
      </c>
    </row>
  </sheetData>
  <mergeCells count="13">
    <mergeCell ref="A1:F1"/>
    <mergeCell ref="A4:F4"/>
    <mergeCell ref="A5:B5"/>
    <mergeCell ref="A6:F6"/>
    <mergeCell ref="A7:B7"/>
    <mergeCell ref="A8:F8"/>
    <mergeCell ref="A9:B9"/>
    <mergeCell ref="A10:F10"/>
    <mergeCell ref="A15:B15"/>
    <mergeCell ref="A11:B11"/>
    <mergeCell ref="A12:F12"/>
    <mergeCell ref="A13:B13"/>
    <mergeCell ref="A14:F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2014-07-11T10:35:48Z</cp:lastPrinted>
  <dcterms:created xsi:type="dcterms:W3CDTF">2014-05-07T06:10:36Z</dcterms:created>
  <dcterms:modified xsi:type="dcterms:W3CDTF">2014-07-11T10:37:27Z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