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sto PTD per trasparenza" sheetId="1" r:id="rId1"/>
    <sheet name="Riepilogo costi" sheetId="2" r:id="rId2"/>
  </sheets>
  <definedNames>
    <definedName name="_xlnm.Print_Area" localSheetId="0">'Costo PTD per trasparenza'!$A$1:$L$101</definedName>
    <definedName name="_xlnm.Print_Titles" localSheetId="0">'Costo PTD per trasparenza'!$1:$2</definedName>
  </definedNames>
  <calcPr fullCalcOnLoad="1"/>
</workbook>
</file>

<file path=xl/sharedStrings.xml><?xml version="1.0" encoding="utf-8"?>
<sst xmlns="http://schemas.openxmlformats.org/spreadsheetml/2006/main" count="406" uniqueCount="203">
  <si>
    <t>COGNOME</t>
  </si>
  <si>
    <t>NOME</t>
  </si>
  <si>
    <t>INI_RAP</t>
  </si>
  <si>
    <t>FIN_RAP</t>
  </si>
  <si>
    <t>PERC_PT</t>
  </si>
  <si>
    <t>VIGILANTE</t>
  </si>
  <si>
    <t>MARIA</t>
  </si>
  <si>
    <t>CELLA</t>
  </si>
  <si>
    <t>Diana</t>
  </si>
  <si>
    <t>BOYLE</t>
  </si>
  <si>
    <t>Liam Francis</t>
  </si>
  <si>
    <t>OSLANSKY</t>
  </si>
  <si>
    <t>John</t>
  </si>
  <si>
    <t>TONKS</t>
  </si>
  <si>
    <t>CLARE ELIZABETH</t>
  </si>
  <si>
    <t>ALBUQUERQUE DE MOURA TAVARES</t>
  </si>
  <si>
    <t>AMELIA EUNICE</t>
  </si>
  <si>
    <t>DA SILVA MOURINHA</t>
  </si>
  <si>
    <t>MARISA</t>
  </si>
  <si>
    <t>PETTINELLI</t>
  </si>
  <si>
    <t>ALESSANDRA</t>
  </si>
  <si>
    <t>MUGNANI</t>
  </si>
  <si>
    <t>CATIA</t>
  </si>
  <si>
    <t>AMBROGI</t>
  </si>
  <si>
    <t>MARUSCA</t>
  </si>
  <si>
    <t>POMERANZ</t>
  </si>
  <si>
    <t>Danièle</t>
  </si>
  <si>
    <t>ZHAI</t>
  </si>
  <si>
    <t>RAN</t>
  </si>
  <si>
    <t>PAONE</t>
  </si>
  <si>
    <t>MARCO</t>
  </si>
  <si>
    <t>MASSARELLI</t>
  </si>
  <si>
    <t>MASSIMILIANO</t>
  </si>
  <si>
    <t>C</t>
  </si>
  <si>
    <t>MATTEUCCI</t>
  </si>
  <si>
    <t>Caterina</t>
  </si>
  <si>
    <t>EP</t>
  </si>
  <si>
    <t>GUASTALVINO</t>
  </si>
  <si>
    <t>BARBARA</t>
  </si>
  <si>
    <t>STELLA</t>
  </si>
  <si>
    <t>Maria Francesca</t>
  </si>
  <si>
    <t>DINI</t>
  </si>
  <si>
    <t>FRANCESCA</t>
  </si>
  <si>
    <t>BUCO</t>
  </si>
  <si>
    <t>BIAGINO</t>
  </si>
  <si>
    <t>ARIANNA</t>
  </si>
  <si>
    <t>BERNARDI</t>
  </si>
  <si>
    <t>Manuela</t>
  </si>
  <si>
    <t>BAROLA</t>
  </si>
  <si>
    <t>SILVIA</t>
  </si>
  <si>
    <t>PERSICHINI</t>
  </si>
  <si>
    <t>LETIZIA</t>
  </si>
  <si>
    <t>TIBIDO'</t>
  </si>
  <si>
    <t>Claudia</t>
  </si>
  <si>
    <t>SASSI</t>
  </si>
  <si>
    <t>Raffaella</t>
  </si>
  <si>
    <t>BIZZARRI</t>
  </si>
  <si>
    <t>Daniela</t>
  </si>
  <si>
    <t>RAGNI</t>
  </si>
  <si>
    <t>Roberta</t>
  </si>
  <si>
    <t>POLVERINI</t>
  </si>
  <si>
    <t>Maria Angela</t>
  </si>
  <si>
    <t>FIORELLA</t>
  </si>
  <si>
    <t>ROBERTO</t>
  </si>
  <si>
    <t>BIAGETTI</t>
  </si>
  <si>
    <t>Andrea</t>
  </si>
  <si>
    <t>ROMANO</t>
  </si>
  <si>
    <t>Maria Elisa</t>
  </si>
  <si>
    <t>ROSSI</t>
  </si>
  <si>
    <t>ROBERTA</t>
  </si>
  <si>
    <t>ALESSANDRI</t>
  </si>
  <si>
    <t>Giuseppina</t>
  </si>
  <si>
    <t>B</t>
  </si>
  <si>
    <t>CATALUCCI</t>
  </si>
  <si>
    <t>Francesca</t>
  </si>
  <si>
    <t>CORNELI</t>
  </si>
  <si>
    <t>Riccardo</t>
  </si>
  <si>
    <t>PEDUCCI</t>
  </si>
  <si>
    <t>Monia</t>
  </si>
  <si>
    <t>TISSI</t>
  </si>
  <si>
    <t>FRANCESCO</t>
  </si>
  <si>
    <t>BASTIANINI</t>
  </si>
  <si>
    <t>CLAUDIA</t>
  </si>
  <si>
    <t>ANGELLOTTI</t>
  </si>
  <si>
    <t>GUARDABASSI</t>
  </si>
  <si>
    <t>Laura</t>
  </si>
  <si>
    <t>AMATO</t>
  </si>
  <si>
    <t>SANDRO</t>
  </si>
  <si>
    <t>ALESSANDRINI</t>
  </si>
  <si>
    <t>ANTONELLA</t>
  </si>
  <si>
    <t>CASTELLANI</t>
  </si>
  <si>
    <t>Lorella</t>
  </si>
  <si>
    <t>PASQUA</t>
  </si>
  <si>
    <t>Stefano</t>
  </si>
  <si>
    <t>PASSERI</t>
  </si>
  <si>
    <t>STEFANIA</t>
  </si>
  <si>
    <t>MELONI</t>
  </si>
  <si>
    <t>SEBASTIANI</t>
  </si>
  <si>
    <t>RICCARDO</t>
  </si>
  <si>
    <t>MARTORANA</t>
  </si>
  <si>
    <t>Sabrina</t>
  </si>
  <si>
    <t>CECCHETTI</t>
  </si>
  <si>
    <t>VESCARELLI</t>
  </si>
  <si>
    <t>Elisabetta</t>
  </si>
  <si>
    <t>PRINCIPI</t>
  </si>
  <si>
    <t>Massimiliano</t>
  </si>
  <si>
    <t>BOCCIOLI</t>
  </si>
  <si>
    <t>Elena</t>
  </si>
  <si>
    <t>DATTINI</t>
  </si>
  <si>
    <t>Valentina</t>
  </si>
  <si>
    <t>SCARCHINI</t>
  </si>
  <si>
    <t>ALESSIA</t>
  </si>
  <si>
    <t>MAFFIA</t>
  </si>
  <si>
    <t>LEONARDA ROSARIA</t>
  </si>
  <si>
    <t>ROSSINI</t>
  </si>
  <si>
    <t>AGLIETTI</t>
  </si>
  <si>
    <t>PATRIZIA</t>
  </si>
  <si>
    <t>MARTELLI</t>
  </si>
  <si>
    <t>VALENTINA</t>
  </si>
  <si>
    <t>FAGUGLI</t>
  </si>
  <si>
    <t>PALAZZO</t>
  </si>
  <si>
    <t>GIUSEPPE</t>
  </si>
  <si>
    <t>D</t>
  </si>
  <si>
    <t>GIULIETTI</t>
  </si>
  <si>
    <t>FABRIZIO</t>
  </si>
  <si>
    <t>MARIANI</t>
  </si>
  <si>
    <t>DANIELE</t>
  </si>
  <si>
    <t>DE ROSA</t>
  </si>
  <si>
    <t>PAOLA</t>
  </si>
  <si>
    <t>ALBANESE</t>
  </si>
  <si>
    <t>MILLETTI</t>
  </si>
  <si>
    <t>ILARIA</t>
  </si>
  <si>
    <t>ARBA</t>
  </si>
  <si>
    <t>BEI</t>
  </si>
  <si>
    <t>ALESSANDRO</t>
  </si>
  <si>
    <t>FELICINI</t>
  </si>
  <si>
    <t>SILVI</t>
  </si>
  <si>
    <t>FALBO</t>
  </si>
  <si>
    <t>Stefania</t>
  </si>
  <si>
    <t>VOLENTIERA</t>
  </si>
  <si>
    <t>PUCA</t>
  </si>
  <si>
    <t>MICHELE</t>
  </si>
  <si>
    <t>CHIARA</t>
  </si>
  <si>
    <t>MONSURRO'</t>
  </si>
  <si>
    <t>Mariarosaria</t>
  </si>
  <si>
    <t>SPACCATINI</t>
  </si>
  <si>
    <t>CRISTIANO</t>
  </si>
  <si>
    <t>MORETTI</t>
  </si>
  <si>
    <t>OLSEN</t>
  </si>
  <si>
    <t>Gina</t>
  </si>
  <si>
    <t>CRUCIANI</t>
  </si>
  <si>
    <t>Diego</t>
  </si>
  <si>
    <t>SCARPONI</t>
  </si>
  <si>
    <t>POCHINI</t>
  </si>
  <si>
    <t>Tatiana</t>
  </si>
  <si>
    <t>BOMBARDIERI</t>
  </si>
  <si>
    <t>EMANUELE</t>
  </si>
  <si>
    <t>MONTANI</t>
  </si>
  <si>
    <t>Catia</t>
  </si>
  <si>
    <t>TIRIMAGNI</t>
  </si>
  <si>
    <t>ROSSETO</t>
  </si>
  <si>
    <t>ARIELE</t>
  </si>
  <si>
    <t>MONTANARI</t>
  </si>
  <si>
    <t>CRISTINA</t>
  </si>
  <si>
    <t>DAVIDESCU</t>
  </si>
  <si>
    <t>MAGDALENA</t>
  </si>
  <si>
    <t>COSTA</t>
  </si>
  <si>
    <t>Nunzio</t>
  </si>
  <si>
    <t>ANIMOBONO</t>
  </si>
  <si>
    <t>Lucia</t>
  </si>
  <si>
    <t>BOCK</t>
  </si>
  <si>
    <t>URSULA CACILIA</t>
  </si>
  <si>
    <t>MATR.</t>
  </si>
  <si>
    <t>CAT.</t>
  </si>
  <si>
    <t>P.E.</t>
  </si>
  <si>
    <t>Lordo
dipendente</t>
  </si>
  <si>
    <t>Oneri C.E.</t>
  </si>
  <si>
    <t>Costo complessivo</t>
  </si>
  <si>
    <t>Note</t>
  </si>
  <si>
    <t>CEL</t>
  </si>
  <si>
    <t>C1</t>
  </si>
  <si>
    <t>EP1</t>
  </si>
  <si>
    <t>B3</t>
  </si>
  <si>
    <t>D1</t>
  </si>
  <si>
    <t>COSTI STIPENDIALI
TRIMESTRE APRILE - GIUGNO 2015</t>
  </si>
  <si>
    <t>Indennità d'ateneo contratto terminato 8 marzo</t>
  </si>
  <si>
    <t>RONCHETTI</t>
  </si>
  <si>
    <t>Maria Sabrina</t>
  </si>
  <si>
    <t>Arr.to PEO</t>
  </si>
  <si>
    <t>SAMBUCINI</t>
  </si>
  <si>
    <t>Giovanna</t>
  </si>
  <si>
    <t>TOTALE CAT. B</t>
  </si>
  <si>
    <t>TOTALE CAT. C</t>
  </si>
  <si>
    <t>TOTALE CAT. CEL</t>
  </si>
  <si>
    <t>TOTALE CAT. D</t>
  </si>
  <si>
    <t>TOTALE CAT. EP</t>
  </si>
  <si>
    <t>Lordo dipendente</t>
  </si>
  <si>
    <t>CAT. B</t>
  </si>
  <si>
    <t>CAT. C</t>
  </si>
  <si>
    <t>CAT. D</t>
  </si>
  <si>
    <t>CAT. EP</t>
  </si>
  <si>
    <t>TOTALI</t>
  </si>
  <si>
    <t>Personale tecnico-amm.vo e CEL
Costo complessivo trimestre aprile - giugno 2015 (art. 17, c. 2, D. Lgs n. 33/2013)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</si>
</sst>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40" fontId="3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16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1" fillId="34" borderId="10" xfId="0" applyNumberFormat="1" applyFont="1" applyFill="1" applyBorder="1" applyAlignment="1">
      <alignment horizontal="center" vertical="center" wrapText="1"/>
    </xf>
    <xf numFmtId="40" fontId="3" fillId="0" borderId="10" xfId="0" applyNumberFormat="1" applyFont="1" applyBorder="1" applyAlignment="1">
      <alignment horizontal="right" vertical="center" wrapText="1"/>
    </xf>
    <xf numFmtId="40" fontId="3" fillId="34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34" borderId="0" xfId="0" applyNumberFormat="1" applyFont="1" applyFill="1" applyAlignment="1">
      <alignment horizontal="center" vertical="center" wrapText="1"/>
    </xf>
    <xf numFmtId="1" fontId="4" fillId="34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6.8515625" style="9" bestFit="1" customWidth="1"/>
    <col min="2" max="2" width="35.8515625" style="10" bestFit="1" customWidth="1"/>
    <col min="3" max="3" width="20.28125" style="10" bestFit="1" customWidth="1"/>
    <col min="4" max="4" width="5.28125" style="9" bestFit="1" customWidth="1"/>
    <col min="5" max="5" width="4.57421875" style="9" bestFit="1" customWidth="1"/>
    <col min="6" max="7" width="10.140625" style="10" bestFit="1" customWidth="1"/>
    <col min="8" max="8" width="9.421875" style="9" bestFit="1" customWidth="1"/>
    <col min="9" max="9" width="12.7109375" style="12" bestFit="1" customWidth="1"/>
    <col min="10" max="10" width="12.8515625" style="12" customWidth="1"/>
    <col min="11" max="11" width="18.00390625" style="12" bestFit="1" customWidth="1"/>
    <col min="12" max="12" width="27.8515625" style="10" customWidth="1"/>
    <col min="13" max="16384" width="9.140625" style="10" customWidth="1"/>
  </cols>
  <sheetData>
    <row r="1" spans="1:11" s="3" customFormat="1" ht="27.75" customHeight="1">
      <c r="A1" s="31"/>
      <c r="B1" s="32"/>
      <c r="C1" s="32"/>
      <c r="D1" s="32"/>
      <c r="E1" s="32"/>
      <c r="F1" s="32"/>
      <c r="G1" s="32"/>
      <c r="H1" s="33"/>
      <c r="I1" s="29" t="s">
        <v>184</v>
      </c>
      <c r="J1" s="30"/>
      <c r="K1" s="30"/>
    </row>
    <row r="2" spans="1:12" s="5" customFormat="1" ht="25.5">
      <c r="A2" s="1" t="s">
        <v>172</v>
      </c>
      <c r="B2" s="1" t="s">
        <v>0</v>
      </c>
      <c r="C2" s="1" t="s">
        <v>1</v>
      </c>
      <c r="D2" s="1" t="s">
        <v>173</v>
      </c>
      <c r="E2" s="1" t="s">
        <v>174</v>
      </c>
      <c r="F2" s="5" t="s">
        <v>2</v>
      </c>
      <c r="G2" s="5" t="s">
        <v>3</v>
      </c>
      <c r="H2" s="4" t="s">
        <v>4</v>
      </c>
      <c r="I2" s="6" t="s">
        <v>175</v>
      </c>
      <c r="J2" s="7" t="s">
        <v>176</v>
      </c>
      <c r="K2" s="7" t="s">
        <v>177</v>
      </c>
      <c r="L2" s="5" t="s">
        <v>178</v>
      </c>
    </row>
    <row r="3" spans="1:11" ht="12.75">
      <c r="A3" s="9">
        <v>9853</v>
      </c>
      <c r="B3" s="10" t="s">
        <v>70</v>
      </c>
      <c r="C3" s="10" t="s">
        <v>71</v>
      </c>
      <c r="D3" s="9" t="s">
        <v>72</v>
      </c>
      <c r="E3" s="9" t="s">
        <v>182</v>
      </c>
      <c r="F3" s="11">
        <v>41767</v>
      </c>
      <c r="G3" s="11">
        <v>42497</v>
      </c>
      <c r="H3" s="9">
        <v>100</v>
      </c>
      <c r="I3" s="12">
        <v>4551.27</v>
      </c>
      <c r="J3" s="12">
        <f>-91.02+1911.06</f>
        <v>1820.04</v>
      </c>
      <c r="K3" s="12">
        <f>+I3+J3</f>
        <v>6371.31</v>
      </c>
    </row>
    <row r="4" spans="1:11" ht="12.75">
      <c r="A4" s="9">
        <v>12302</v>
      </c>
      <c r="B4" s="10" t="s">
        <v>88</v>
      </c>
      <c r="C4" s="10" t="s">
        <v>89</v>
      </c>
      <c r="D4" s="9" t="s">
        <v>72</v>
      </c>
      <c r="E4" s="9" t="s">
        <v>182</v>
      </c>
      <c r="F4" s="11">
        <v>41435</v>
      </c>
      <c r="G4" s="11">
        <v>42164</v>
      </c>
      <c r="H4" s="9">
        <v>70</v>
      </c>
      <c r="I4" s="12">
        <v>2442.51</v>
      </c>
      <c r="J4" s="12">
        <f>-48.85+1025.63</f>
        <v>976.7800000000001</v>
      </c>
      <c r="K4" s="12">
        <f>+I4+J4</f>
        <v>3419.2900000000004</v>
      </c>
    </row>
    <row r="5" spans="1:11" ht="12.75">
      <c r="A5" s="9">
        <v>13500</v>
      </c>
      <c r="B5" s="10" t="s">
        <v>170</v>
      </c>
      <c r="C5" s="10" t="s">
        <v>171</v>
      </c>
      <c r="D5" s="9" t="s">
        <v>72</v>
      </c>
      <c r="E5" s="9" t="s">
        <v>182</v>
      </c>
      <c r="F5" s="11">
        <v>41522</v>
      </c>
      <c r="G5" s="11">
        <v>42617</v>
      </c>
      <c r="H5" s="9">
        <v>50</v>
      </c>
      <c r="I5" s="12">
        <v>2688.15</v>
      </c>
      <c r="J5" s="12">
        <v>764.28</v>
      </c>
      <c r="K5" s="12">
        <f>+I5+J5</f>
        <v>3452.4300000000003</v>
      </c>
    </row>
    <row r="6" spans="1:11" ht="12.75">
      <c r="A6" s="9">
        <v>5321</v>
      </c>
      <c r="B6" s="10" t="s">
        <v>143</v>
      </c>
      <c r="C6" s="10" t="s">
        <v>144</v>
      </c>
      <c r="D6" s="9" t="s">
        <v>72</v>
      </c>
      <c r="E6" s="9" t="s">
        <v>182</v>
      </c>
      <c r="F6" s="11">
        <v>41213</v>
      </c>
      <c r="G6" s="11">
        <v>42307</v>
      </c>
      <c r="H6" s="9">
        <v>55.55</v>
      </c>
      <c r="I6" s="12">
        <v>2528.22</v>
      </c>
      <c r="J6" s="12">
        <f>-50.55+1061.58</f>
        <v>1011.03</v>
      </c>
      <c r="K6" s="12">
        <f>+I6+J6</f>
        <v>3539.25</v>
      </c>
    </row>
    <row r="7" spans="1:12" s="14" customFormat="1" ht="15.75">
      <c r="A7" s="28" t="s">
        <v>191</v>
      </c>
      <c r="B7" s="28"/>
      <c r="C7" s="28"/>
      <c r="D7" s="28"/>
      <c r="E7" s="28"/>
      <c r="F7" s="28"/>
      <c r="G7" s="28"/>
      <c r="H7" s="28"/>
      <c r="I7" s="8">
        <f>SUM(I3:I6)</f>
        <v>12210.15</v>
      </c>
      <c r="J7" s="8">
        <f>SUM(J3:J6)</f>
        <v>4572.13</v>
      </c>
      <c r="K7" s="8">
        <f>SUM(K3:K6)</f>
        <v>16782.28</v>
      </c>
      <c r="L7" s="13"/>
    </row>
    <row r="8" spans="1:11" ht="12.75">
      <c r="A8" s="9">
        <v>11881</v>
      </c>
      <c r="B8" s="10" t="s">
        <v>115</v>
      </c>
      <c r="C8" s="10" t="s">
        <v>116</v>
      </c>
      <c r="D8" s="9" t="s">
        <v>33</v>
      </c>
      <c r="E8" s="9" t="s">
        <v>180</v>
      </c>
      <c r="F8" s="11">
        <v>41477</v>
      </c>
      <c r="G8" s="11">
        <v>42572</v>
      </c>
      <c r="H8" s="9">
        <v>100</v>
      </c>
      <c r="I8" s="12">
        <v>4688.64</v>
      </c>
      <c r="J8" s="12">
        <v>1874.97</v>
      </c>
      <c r="K8" s="12">
        <f aca="true" t="shared" si="0" ref="K8:K39">+I8+J8</f>
        <v>6563.610000000001</v>
      </c>
    </row>
    <row r="9" spans="1:11" ht="12.75">
      <c r="A9" s="9">
        <v>12848</v>
      </c>
      <c r="B9" s="10" t="s">
        <v>129</v>
      </c>
      <c r="C9" s="10" t="s">
        <v>6</v>
      </c>
      <c r="D9" s="9" t="s">
        <v>33</v>
      </c>
      <c r="E9" s="9" t="s">
        <v>180</v>
      </c>
      <c r="F9" s="11">
        <v>41137</v>
      </c>
      <c r="G9" s="11">
        <v>42231</v>
      </c>
      <c r="H9" s="9">
        <v>100</v>
      </c>
      <c r="I9" s="12">
        <v>4688.64</v>
      </c>
      <c r="J9" s="12">
        <v>1874.97</v>
      </c>
      <c r="K9" s="12">
        <f t="shared" si="0"/>
        <v>6563.610000000001</v>
      </c>
    </row>
    <row r="10" spans="1:11" ht="12.75">
      <c r="A10" s="9">
        <v>12303</v>
      </c>
      <c r="B10" s="10" t="s">
        <v>86</v>
      </c>
      <c r="C10" s="10" t="s">
        <v>87</v>
      </c>
      <c r="D10" s="9" t="s">
        <v>33</v>
      </c>
      <c r="E10" s="9" t="s">
        <v>180</v>
      </c>
      <c r="F10" s="11">
        <v>41304</v>
      </c>
      <c r="G10" s="11">
        <v>42398</v>
      </c>
      <c r="H10" s="9">
        <v>100</v>
      </c>
      <c r="I10" s="12">
        <v>4688.64</v>
      </c>
      <c r="J10" s="12">
        <v>1874.97</v>
      </c>
      <c r="K10" s="12">
        <f t="shared" si="0"/>
        <v>6563.610000000001</v>
      </c>
    </row>
    <row r="11" spans="1:12" s="17" customFormat="1" ht="22.5">
      <c r="A11" s="16">
        <v>5129</v>
      </c>
      <c r="B11" s="17" t="s">
        <v>83</v>
      </c>
      <c r="C11" s="17" t="s">
        <v>71</v>
      </c>
      <c r="D11" s="16" t="s">
        <v>33</v>
      </c>
      <c r="E11" s="16" t="s">
        <v>180</v>
      </c>
      <c r="F11" s="18">
        <v>42095</v>
      </c>
      <c r="G11" s="18">
        <v>42460</v>
      </c>
      <c r="H11" s="16">
        <v>100</v>
      </c>
      <c r="I11" s="15">
        <v>191.75</v>
      </c>
      <c r="J11" s="15">
        <v>69.48</v>
      </c>
      <c r="K11" s="15">
        <f t="shared" si="0"/>
        <v>261.23</v>
      </c>
      <c r="L11" s="19" t="s">
        <v>185</v>
      </c>
    </row>
    <row r="12" spans="1:11" ht="12.75">
      <c r="A12" s="9">
        <v>5129</v>
      </c>
      <c r="B12" s="10" t="s">
        <v>83</v>
      </c>
      <c r="C12" s="10" t="s">
        <v>71</v>
      </c>
      <c r="D12" s="9" t="s">
        <v>33</v>
      </c>
      <c r="E12" s="9" t="s">
        <v>180</v>
      </c>
      <c r="F12" s="11">
        <v>42095</v>
      </c>
      <c r="G12" s="11">
        <v>42460</v>
      </c>
      <c r="H12" s="9">
        <v>100</v>
      </c>
      <c r="I12" s="15">
        <v>4688.64</v>
      </c>
      <c r="J12" s="15">
        <v>1874.97</v>
      </c>
      <c r="K12" s="15">
        <f t="shared" si="0"/>
        <v>6563.610000000001</v>
      </c>
    </row>
    <row r="13" spans="1:11" ht="12.75">
      <c r="A13" s="9">
        <v>15394</v>
      </c>
      <c r="B13" s="10" t="s">
        <v>168</v>
      </c>
      <c r="C13" s="10" t="s">
        <v>169</v>
      </c>
      <c r="D13" s="9" t="s">
        <v>33</v>
      </c>
      <c r="E13" s="9" t="s">
        <v>180</v>
      </c>
      <c r="F13" s="11">
        <v>42095</v>
      </c>
      <c r="G13" s="11">
        <v>42460</v>
      </c>
      <c r="H13" s="9">
        <v>100</v>
      </c>
      <c r="I13" s="12">
        <v>3282.06</v>
      </c>
      <c r="J13" s="12">
        <f>-65.64+1378.11</f>
        <v>1312.4699999999998</v>
      </c>
      <c r="K13" s="12">
        <f t="shared" si="0"/>
        <v>4594.53</v>
      </c>
    </row>
    <row r="14" spans="1:11" ht="12.75">
      <c r="A14" s="9">
        <v>12851</v>
      </c>
      <c r="B14" s="10" t="s">
        <v>132</v>
      </c>
      <c r="C14" s="10" t="s">
        <v>118</v>
      </c>
      <c r="D14" s="9" t="s">
        <v>33</v>
      </c>
      <c r="E14" s="9" t="s">
        <v>180</v>
      </c>
      <c r="F14" s="11">
        <v>41137</v>
      </c>
      <c r="G14" s="11">
        <v>42231</v>
      </c>
      <c r="H14" s="9">
        <v>100</v>
      </c>
      <c r="I14" s="12">
        <v>4688.64</v>
      </c>
      <c r="J14" s="12">
        <v>1874.97</v>
      </c>
      <c r="K14" s="12">
        <f t="shared" si="0"/>
        <v>6563.610000000001</v>
      </c>
    </row>
    <row r="15" spans="1:11" ht="12.75">
      <c r="A15" s="9">
        <v>12395</v>
      </c>
      <c r="B15" s="10" t="s">
        <v>48</v>
      </c>
      <c r="C15" s="10" t="s">
        <v>49</v>
      </c>
      <c r="D15" s="9" t="s">
        <v>33</v>
      </c>
      <c r="E15" s="9" t="s">
        <v>180</v>
      </c>
      <c r="F15" s="11">
        <v>41554</v>
      </c>
      <c r="G15" s="11">
        <v>42649</v>
      </c>
      <c r="H15" s="9">
        <v>70</v>
      </c>
      <c r="I15" s="12">
        <v>3282.06</v>
      </c>
      <c r="J15" s="12">
        <f>-65.64+1378.11</f>
        <v>1312.4699999999998</v>
      </c>
      <c r="K15" s="12">
        <f t="shared" si="0"/>
        <v>4594.53</v>
      </c>
    </row>
    <row r="16" spans="1:11" ht="12.75">
      <c r="A16" s="9">
        <v>11834</v>
      </c>
      <c r="B16" s="10" t="s">
        <v>81</v>
      </c>
      <c r="C16" s="10" t="s">
        <v>82</v>
      </c>
      <c r="D16" s="9" t="s">
        <v>33</v>
      </c>
      <c r="E16" s="9" t="s">
        <v>180</v>
      </c>
      <c r="F16" s="11">
        <v>41890</v>
      </c>
      <c r="G16" s="11">
        <v>42436</v>
      </c>
      <c r="H16" s="9">
        <v>100</v>
      </c>
      <c r="I16" s="12">
        <v>4688.64</v>
      </c>
      <c r="J16" s="12">
        <v>1874.97</v>
      </c>
      <c r="K16" s="12">
        <f t="shared" si="0"/>
        <v>6563.610000000001</v>
      </c>
    </row>
    <row r="17" spans="1:11" ht="12.75">
      <c r="A17" s="9">
        <v>12849</v>
      </c>
      <c r="B17" s="10" t="s">
        <v>133</v>
      </c>
      <c r="C17" s="10" t="s">
        <v>134</v>
      </c>
      <c r="D17" s="9" t="s">
        <v>33</v>
      </c>
      <c r="E17" s="9" t="s">
        <v>180</v>
      </c>
      <c r="F17" s="11">
        <v>41137</v>
      </c>
      <c r="G17" s="11">
        <v>42231</v>
      </c>
      <c r="H17" s="9">
        <v>100</v>
      </c>
      <c r="I17" s="12">
        <v>4688.64</v>
      </c>
      <c r="J17" s="12">
        <v>1874.97</v>
      </c>
      <c r="K17" s="12">
        <f t="shared" si="0"/>
        <v>6563.610000000001</v>
      </c>
    </row>
    <row r="18" spans="1:11" ht="12.75">
      <c r="A18" s="9">
        <v>6622</v>
      </c>
      <c r="B18" s="10" t="s">
        <v>46</v>
      </c>
      <c r="C18" s="10" t="s">
        <v>47</v>
      </c>
      <c r="D18" s="9" t="s">
        <v>33</v>
      </c>
      <c r="E18" s="9" t="s">
        <v>180</v>
      </c>
      <c r="F18" s="11">
        <v>41554</v>
      </c>
      <c r="G18" s="11">
        <v>42649</v>
      </c>
      <c r="H18" s="9">
        <v>70</v>
      </c>
      <c r="I18" s="12">
        <v>3282.06</v>
      </c>
      <c r="J18" s="12">
        <f>-65.64+1378.11</f>
        <v>1312.4699999999998</v>
      </c>
      <c r="K18" s="12">
        <f t="shared" si="0"/>
        <v>4594.53</v>
      </c>
    </row>
    <row r="19" spans="1:11" ht="12.75">
      <c r="A19" s="9">
        <v>9754</v>
      </c>
      <c r="B19" s="10" t="s">
        <v>64</v>
      </c>
      <c r="C19" s="10" t="s">
        <v>65</v>
      </c>
      <c r="D19" s="9" t="s">
        <v>33</v>
      </c>
      <c r="E19" s="9" t="s">
        <v>180</v>
      </c>
      <c r="F19" s="11">
        <v>40961</v>
      </c>
      <c r="G19" s="11">
        <v>43465</v>
      </c>
      <c r="H19" s="9">
        <v>100</v>
      </c>
      <c r="I19" s="12">
        <v>4688.64</v>
      </c>
      <c r="J19" s="12">
        <v>1874.97</v>
      </c>
      <c r="K19" s="12">
        <f t="shared" si="0"/>
        <v>6563.610000000001</v>
      </c>
    </row>
    <row r="20" spans="1:11" ht="12.75">
      <c r="A20" s="9">
        <v>12647</v>
      </c>
      <c r="B20" s="10" t="s">
        <v>44</v>
      </c>
      <c r="C20" s="10" t="s">
        <v>45</v>
      </c>
      <c r="D20" s="9" t="s">
        <v>33</v>
      </c>
      <c r="E20" s="9" t="s">
        <v>180</v>
      </c>
      <c r="F20" s="11">
        <v>41235</v>
      </c>
      <c r="G20" s="11">
        <v>42329</v>
      </c>
      <c r="H20" s="9">
        <v>100</v>
      </c>
      <c r="I20" s="12">
        <v>4652.18</v>
      </c>
      <c r="J20" s="12">
        <f>-93.03+1956.37</f>
        <v>1863.34</v>
      </c>
      <c r="K20" s="12">
        <f t="shared" si="0"/>
        <v>6515.52</v>
      </c>
    </row>
    <row r="21" spans="1:11" ht="12.75">
      <c r="A21" s="9">
        <v>10886</v>
      </c>
      <c r="B21" s="10" t="s">
        <v>56</v>
      </c>
      <c r="C21" s="10" t="s">
        <v>57</v>
      </c>
      <c r="D21" s="9" t="s">
        <v>33</v>
      </c>
      <c r="E21" s="9" t="s">
        <v>180</v>
      </c>
      <c r="F21" s="11">
        <v>41186</v>
      </c>
      <c r="G21" s="11">
        <v>42280</v>
      </c>
      <c r="H21" s="9">
        <v>100</v>
      </c>
      <c r="I21" s="12">
        <v>4688.64</v>
      </c>
      <c r="J21" s="12">
        <v>1874.97</v>
      </c>
      <c r="K21" s="12">
        <f t="shared" si="0"/>
        <v>6563.610000000001</v>
      </c>
    </row>
    <row r="22" spans="1:11" ht="12.75">
      <c r="A22" s="9">
        <v>11926</v>
      </c>
      <c r="B22" s="10" t="s">
        <v>106</v>
      </c>
      <c r="C22" s="10" t="s">
        <v>142</v>
      </c>
      <c r="D22" s="9" t="s">
        <v>33</v>
      </c>
      <c r="E22" s="9" t="s">
        <v>180</v>
      </c>
      <c r="F22" s="11">
        <v>41890</v>
      </c>
      <c r="G22" s="11">
        <v>42254</v>
      </c>
      <c r="H22" s="9">
        <v>70</v>
      </c>
      <c r="I22" s="12">
        <v>4057.05</v>
      </c>
      <c r="J22" s="12">
        <f>-65.64+1378.11</f>
        <v>1312.4699999999998</v>
      </c>
      <c r="K22" s="12">
        <f t="shared" si="0"/>
        <v>5369.52</v>
      </c>
    </row>
    <row r="23" spans="1:11" ht="12.75">
      <c r="A23" s="9">
        <v>7190</v>
      </c>
      <c r="B23" s="10" t="s">
        <v>106</v>
      </c>
      <c r="C23" s="10" t="s">
        <v>107</v>
      </c>
      <c r="D23" s="9" t="s">
        <v>33</v>
      </c>
      <c r="E23" s="9" t="s">
        <v>180</v>
      </c>
      <c r="F23" s="11">
        <v>41498</v>
      </c>
      <c r="G23" s="11">
        <v>42593</v>
      </c>
      <c r="H23" s="9">
        <v>100</v>
      </c>
      <c r="I23" s="12">
        <v>4688.64</v>
      </c>
      <c r="J23" s="12">
        <v>1874.97</v>
      </c>
      <c r="K23" s="12">
        <f t="shared" si="0"/>
        <v>6563.610000000001</v>
      </c>
    </row>
    <row r="24" spans="1:11" ht="12.75">
      <c r="A24" s="9">
        <v>12310</v>
      </c>
      <c r="B24" s="10" t="s">
        <v>155</v>
      </c>
      <c r="C24" s="10" t="s">
        <v>156</v>
      </c>
      <c r="D24" s="9" t="s">
        <v>33</v>
      </c>
      <c r="E24" s="9" t="s">
        <v>180</v>
      </c>
      <c r="F24" s="11">
        <v>41827</v>
      </c>
      <c r="G24" s="11">
        <v>42191</v>
      </c>
      <c r="H24" s="9">
        <v>100</v>
      </c>
      <c r="I24" s="12">
        <v>4688.64</v>
      </c>
      <c r="J24" s="12">
        <v>1874.97</v>
      </c>
      <c r="K24" s="12">
        <f t="shared" si="0"/>
        <v>6563.610000000001</v>
      </c>
    </row>
    <row r="25" spans="1:11" ht="12.75">
      <c r="A25" s="9">
        <v>12627</v>
      </c>
      <c r="B25" s="10" t="s">
        <v>43</v>
      </c>
      <c r="C25" s="10" t="s">
        <v>42</v>
      </c>
      <c r="D25" s="9" t="s">
        <v>33</v>
      </c>
      <c r="E25" s="9" t="s">
        <v>180</v>
      </c>
      <c r="F25" s="11">
        <v>41540</v>
      </c>
      <c r="G25" s="11">
        <v>42635</v>
      </c>
      <c r="H25" s="9">
        <v>100</v>
      </c>
      <c r="I25" s="12">
        <v>5453.31</v>
      </c>
      <c r="J25" s="12">
        <f>-93.78-8.34+2143.76</f>
        <v>2041.6400000000003</v>
      </c>
      <c r="K25" s="12">
        <f t="shared" si="0"/>
        <v>7494.950000000001</v>
      </c>
    </row>
    <row r="26" spans="1:11" ht="12.75">
      <c r="A26" s="9">
        <v>3517</v>
      </c>
      <c r="B26" s="10" t="s">
        <v>90</v>
      </c>
      <c r="C26" s="10" t="s">
        <v>91</v>
      </c>
      <c r="D26" s="9" t="s">
        <v>33</v>
      </c>
      <c r="E26" s="9" t="s">
        <v>180</v>
      </c>
      <c r="F26" s="11">
        <v>41890</v>
      </c>
      <c r="G26" s="11">
        <v>42985</v>
      </c>
      <c r="H26" s="9">
        <v>100</v>
      </c>
      <c r="I26" s="12">
        <v>4688.64</v>
      </c>
      <c r="J26" s="12">
        <v>1874.97</v>
      </c>
      <c r="K26" s="12">
        <f t="shared" si="0"/>
        <v>6563.610000000001</v>
      </c>
    </row>
    <row r="27" spans="1:11" ht="12.75">
      <c r="A27" s="9">
        <v>10695</v>
      </c>
      <c r="B27" s="10" t="s">
        <v>73</v>
      </c>
      <c r="C27" s="10" t="s">
        <v>74</v>
      </c>
      <c r="D27" s="9" t="s">
        <v>33</v>
      </c>
      <c r="E27" s="9" t="s">
        <v>180</v>
      </c>
      <c r="F27" s="11">
        <v>41186</v>
      </c>
      <c r="G27" s="11">
        <v>42280</v>
      </c>
      <c r="H27" s="9">
        <v>100</v>
      </c>
      <c r="I27" s="12">
        <v>4688.64</v>
      </c>
      <c r="J27" s="12">
        <v>1874.97</v>
      </c>
      <c r="K27" s="12">
        <f t="shared" si="0"/>
        <v>6563.610000000001</v>
      </c>
    </row>
    <row r="28" spans="1:11" ht="12.75">
      <c r="A28" s="9">
        <v>4896</v>
      </c>
      <c r="B28" s="10" t="s">
        <v>101</v>
      </c>
      <c r="C28" s="10" t="s">
        <v>59</v>
      </c>
      <c r="D28" s="9" t="s">
        <v>33</v>
      </c>
      <c r="E28" s="9" t="s">
        <v>180</v>
      </c>
      <c r="F28" s="11">
        <v>42081</v>
      </c>
      <c r="G28" s="11">
        <v>42446</v>
      </c>
      <c r="H28" s="9">
        <v>100</v>
      </c>
      <c r="I28" s="12">
        <v>5365.89</v>
      </c>
      <c r="J28" s="12">
        <f>-93.78-13.55+2253.12</f>
        <v>2145.79</v>
      </c>
      <c r="K28" s="12">
        <f t="shared" si="0"/>
        <v>7511.68</v>
      </c>
    </row>
    <row r="29" spans="1:11" ht="12.75">
      <c r="A29" s="9">
        <v>12287</v>
      </c>
      <c r="B29" s="10" t="s">
        <v>75</v>
      </c>
      <c r="C29" s="10" t="s">
        <v>76</v>
      </c>
      <c r="D29" s="9" t="s">
        <v>33</v>
      </c>
      <c r="E29" s="9" t="s">
        <v>180</v>
      </c>
      <c r="F29" s="11">
        <v>41186</v>
      </c>
      <c r="G29" s="11">
        <v>42280</v>
      </c>
      <c r="H29" s="9">
        <v>100</v>
      </c>
      <c r="I29" s="12">
        <v>4688.64</v>
      </c>
      <c r="J29" s="12">
        <v>1874.97</v>
      </c>
      <c r="K29" s="12">
        <f t="shared" si="0"/>
        <v>6563.610000000001</v>
      </c>
    </row>
    <row r="30" spans="1:11" ht="12.75">
      <c r="A30" s="9">
        <v>15393</v>
      </c>
      <c r="B30" s="10" t="s">
        <v>166</v>
      </c>
      <c r="C30" s="10" t="s">
        <v>167</v>
      </c>
      <c r="D30" s="9" t="s">
        <v>33</v>
      </c>
      <c r="E30" s="9" t="s">
        <v>180</v>
      </c>
      <c r="F30" s="11">
        <v>42095</v>
      </c>
      <c r="G30" s="11">
        <v>42460</v>
      </c>
      <c r="H30" s="9">
        <v>100</v>
      </c>
      <c r="I30" s="12">
        <v>4688.64</v>
      </c>
      <c r="J30" s="12">
        <v>1874.97</v>
      </c>
      <c r="K30" s="12">
        <f t="shared" si="0"/>
        <v>6563.610000000001</v>
      </c>
    </row>
    <row r="31" spans="1:11" ht="12.75">
      <c r="A31" s="9">
        <v>9760</v>
      </c>
      <c r="B31" s="10" t="s">
        <v>150</v>
      </c>
      <c r="C31" s="10" t="s">
        <v>151</v>
      </c>
      <c r="D31" s="9" t="s">
        <v>33</v>
      </c>
      <c r="E31" s="9" t="s">
        <v>180</v>
      </c>
      <c r="F31" s="11">
        <v>41297</v>
      </c>
      <c r="G31" s="11">
        <v>42391</v>
      </c>
      <c r="H31" s="9">
        <v>100</v>
      </c>
      <c r="I31" s="12">
        <v>4688.64</v>
      </c>
      <c r="J31" s="12">
        <v>1874.97</v>
      </c>
      <c r="K31" s="12">
        <f t="shared" si="0"/>
        <v>6563.610000000001</v>
      </c>
    </row>
    <row r="32" spans="1:11" ht="12.75">
      <c r="A32" s="9">
        <v>11896</v>
      </c>
      <c r="B32" s="10" t="s">
        <v>108</v>
      </c>
      <c r="C32" s="10" t="s">
        <v>109</v>
      </c>
      <c r="D32" s="9" t="s">
        <v>33</v>
      </c>
      <c r="E32" s="9" t="s">
        <v>180</v>
      </c>
      <c r="F32" s="11">
        <v>41396</v>
      </c>
      <c r="G32" s="11">
        <v>42491</v>
      </c>
      <c r="H32" s="9">
        <v>100</v>
      </c>
      <c r="I32" s="12">
        <v>4790.76</v>
      </c>
      <c r="J32" s="12">
        <f>-93.78+1968.75</f>
        <v>1874.97</v>
      </c>
      <c r="K32" s="12">
        <f t="shared" si="0"/>
        <v>6665.7300000000005</v>
      </c>
    </row>
    <row r="33" spans="1:11" ht="12.75">
      <c r="A33" s="9">
        <v>12063</v>
      </c>
      <c r="B33" s="10" t="s">
        <v>127</v>
      </c>
      <c r="C33" s="10" t="s">
        <v>128</v>
      </c>
      <c r="D33" s="9" t="s">
        <v>33</v>
      </c>
      <c r="E33" s="9" t="s">
        <v>180</v>
      </c>
      <c r="F33" s="11">
        <v>42011</v>
      </c>
      <c r="G33" s="11">
        <v>42557</v>
      </c>
      <c r="H33" s="9">
        <v>100</v>
      </c>
      <c r="I33" s="12">
        <v>4688.64</v>
      </c>
      <c r="J33" s="12">
        <v>1874.97</v>
      </c>
      <c r="K33" s="12">
        <f t="shared" si="0"/>
        <v>6563.610000000001</v>
      </c>
    </row>
    <row r="34" spans="1:11" ht="12.75">
      <c r="A34" s="9">
        <v>12400</v>
      </c>
      <c r="B34" s="10" t="s">
        <v>41</v>
      </c>
      <c r="C34" s="10" t="s">
        <v>42</v>
      </c>
      <c r="D34" s="9" t="s">
        <v>33</v>
      </c>
      <c r="E34" s="9" t="s">
        <v>180</v>
      </c>
      <c r="F34" s="11">
        <v>41913</v>
      </c>
      <c r="G34" s="11">
        <v>42277</v>
      </c>
      <c r="H34" s="9">
        <v>70</v>
      </c>
      <c r="I34" s="12">
        <v>4913.54</v>
      </c>
      <c r="J34" s="12">
        <f>-65.64-13.86+1669.05</f>
        <v>1589.55</v>
      </c>
      <c r="K34" s="12">
        <f t="shared" si="0"/>
        <v>6503.09</v>
      </c>
    </row>
    <row r="35" spans="1:11" ht="12.75">
      <c r="A35" s="9">
        <v>13178</v>
      </c>
      <c r="B35" s="10" t="s">
        <v>119</v>
      </c>
      <c r="C35" s="10" t="s">
        <v>20</v>
      </c>
      <c r="D35" s="9" t="s">
        <v>33</v>
      </c>
      <c r="E35" s="9" t="s">
        <v>180</v>
      </c>
      <c r="F35" s="11">
        <v>41137</v>
      </c>
      <c r="G35" s="11">
        <v>42231</v>
      </c>
      <c r="H35" s="9">
        <v>100</v>
      </c>
      <c r="I35" s="12">
        <f>4688.64-30.06</f>
        <v>4658.58</v>
      </c>
      <c r="J35" s="12">
        <f>-93.78+0.6+1956.12</f>
        <v>1862.9399999999998</v>
      </c>
      <c r="K35" s="12">
        <f t="shared" si="0"/>
        <v>6521.5199999999995</v>
      </c>
    </row>
    <row r="36" spans="1:11" ht="12.75">
      <c r="A36" s="9">
        <v>7097</v>
      </c>
      <c r="B36" s="10" t="s">
        <v>137</v>
      </c>
      <c r="C36" s="10" t="s">
        <v>138</v>
      </c>
      <c r="D36" s="9" t="s">
        <v>33</v>
      </c>
      <c r="E36" s="9" t="s">
        <v>180</v>
      </c>
      <c r="F36" s="11">
        <v>41137</v>
      </c>
      <c r="G36" s="11">
        <v>42231</v>
      </c>
      <c r="H36" s="9">
        <v>100</v>
      </c>
      <c r="I36" s="12">
        <v>4688.64</v>
      </c>
      <c r="J36" s="12">
        <v>1874.97</v>
      </c>
      <c r="K36" s="12">
        <f t="shared" si="0"/>
        <v>6563.610000000001</v>
      </c>
    </row>
    <row r="37" spans="1:11" ht="12.75">
      <c r="A37" s="9">
        <v>9467</v>
      </c>
      <c r="B37" s="10" t="s">
        <v>135</v>
      </c>
      <c r="C37" s="10" t="s">
        <v>98</v>
      </c>
      <c r="D37" s="9" t="s">
        <v>33</v>
      </c>
      <c r="E37" s="9" t="s">
        <v>180</v>
      </c>
      <c r="F37" s="11">
        <v>41932</v>
      </c>
      <c r="G37" s="11">
        <v>42662</v>
      </c>
      <c r="H37" s="9">
        <v>100</v>
      </c>
      <c r="I37" s="12">
        <v>4688.64</v>
      </c>
      <c r="J37" s="12">
        <v>1874.97</v>
      </c>
      <c r="K37" s="12">
        <f t="shared" si="0"/>
        <v>6563.610000000001</v>
      </c>
    </row>
    <row r="38" spans="1:11" ht="12.75">
      <c r="A38" s="9">
        <v>10807</v>
      </c>
      <c r="B38" s="10" t="s">
        <v>62</v>
      </c>
      <c r="C38" s="10" t="s">
        <v>63</v>
      </c>
      <c r="D38" s="9" t="s">
        <v>33</v>
      </c>
      <c r="E38" s="9" t="s">
        <v>180</v>
      </c>
      <c r="F38" s="11">
        <v>41127</v>
      </c>
      <c r="G38" s="11">
        <v>42221</v>
      </c>
      <c r="H38" s="9">
        <v>100</v>
      </c>
      <c r="I38" s="12">
        <v>4688.64</v>
      </c>
      <c r="J38" s="12">
        <v>1874.97</v>
      </c>
      <c r="K38" s="12">
        <f t="shared" si="0"/>
        <v>6563.610000000001</v>
      </c>
    </row>
    <row r="39" spans="1:11" ht="12.75">
      <c r="A39" s="9">
        <v>13194</v>
      </c>
      <c r="B39" s="10" t="s">
        <v>123</v>
      </c>
      <c r="C39" s="10" t="s">
        <v>124</v>
      </c>
      <c r="D39" s="9" t="s">
        <v>33</v>
      </c>
      <c r="E39" s="9" t="s">
        <v>180</v>
      </c>
      <c r="F39" s="11">
        <v>41183</v>
      </c>
      <c r="G39" s="11">
        <v>42277</v>
      </c>
      <c r="H39" s="9">
        <v>100</v>
      </c>
      <c r="I39" s="12">
        <v>4688.64</v>
      </c>
      <c r="J39" s="12">
        <v>1874.97</v>
      </c>
      <c r="K39" s="12">
        <f t="shared" si="0"/>
        <v>6563.610000000001</v>
      </c>
    </row>
    <row r="40" spans="1:11" ht="12.75">
      <c r="A40" s="9">
        <v>8930</v>
      </c>
      <c r="B40" s="10" t="s">
        <v>84</v>
      </c>
      <c r="C40" s="10" t="s">
        <v>85</v>
      </c>
      <c r="D40" s="9" t="s">
        <v>33</v>
      </c>
      <c r="E40" s="9" t="s">
        <v>180</v>
      </c>
      <c r="F40" s="11">
        <v>41346</v>
      </c>
      <c r="G40" s="11">
        <v>42441</v>
      </c>
      <c r="H40" s="9">
        <v>100</v>
      </c>
      <c r="I40" s="12">
        <v>5626.37</v>
      </c>
      <c r="J40" s="12">
        <f>-93.78-18.76+2362.51</f>
        <v>2249.9700000000003</v>
      </c>
      <c r="K40" s="12">
        <f aca="true" t="shared" si="1" ref="K40:K71">+I40+J40</f>
        <v>7876.34</v>
      </c>
    </row>
    <row r="41" spans="1:11" ht="12.75">
      <c r="A41" s="9">
        <v>12671</v>
      </c>
      <c r="B41" s="10" t="s">
        <v>37</v>
      </c>
      <c r="C41" s="10" t="s">
        <v>38</v>
      </c>
      <c r="D41" s="9" t="s">
        <v>33</v>
      </c>
      <c r="E41" s="9" t="s">
        <v>180</v>
      </c>
      <c r="F41" s="11">
        <v>41890</v>
      </c>
      <c r="G41" s="11">
        <v>42254</v>
      </c>
      <c r="H41" s="9">
        <v>100</v>
      </c>
      <c r="I41" s="12">
        <v>4688.64</v>
      </c>
      <c r="J41" s="12">
        <v>1874.97</v>
      </c>
      <c r="K41" s="12">
        <f t="shared" si="1"/>
        <v>6563.610000000001</v>
      </c>
    </row>
    <row r="42" spans="1:11" ht="12.75">
      <c r="A42" s="9">
        <v>11904</v>
      </c>
      <c r="B42" s="10" t="s">
        <v>112</v>
      </c>
      <c r="C42" s="10" t="s">
        <v>113</v>
      </c>
      <c r="D42" s="9" t="s">
        <v>33</v>
      </c>
      <c r="E42" s="9" t="s">
        <v>180</v>
      </c>
      <c r="F42" s="11">
        <v>41204</v>
      </c>
      <c r="G42" s="11">
        <v>42298</v>
      </c>
      <c r="H42" s="9">
        <v>100</v>
      </c>
      <c r="I42" s="12">
        <v>4688.64</v>
      </c>
      <c r="J42" s="12">
        <v>1874.97</v>
      </c>
      <c r="K42" s="12">
        <f t="shared" si="1"/>
        <v>6563.610000000001</v>
      </c>
    </row>
    <row r="43" spans="1:11" ht="12.75">
      <c r="A43" s="9">
        <v>13212</v>
      </c>
      <c r="B43" s="10" t="s">
        <v>125</v>
      </c>
      <c r="C43" s="10" t="s">
        <v>126</v>
      </c>
      <c r="D43" s="9" t="s">
        <v>33</v>
      </c>
      <c r="E43" s="9" t="s">
        <v>180</v>
      </c>
      <c r="F43" s="11">
        <v>41239</v>
      </c>
      <c r="G43" s="11">
        <v>42333</v>
      </c>
      <c r="H43" s="9">
        <v>100</v>
      </c>
      <c r="I43" s="12">
        <f>4688.64-10.02</f>
        <v>4678.62</v>
      </c>
      <c r="J43" s="12">
        <f>-93.78+0.2+1964.54</f>
        <v>1870.96</v>
      </c>
      <c r="K43" s="12">
        <f t="shared" si="1"/>
        <v>6549.58</v>
      </c>
    </row>
    <row r="44" spans="1:11" ht="12.75">
      <c r="A44" s="9">
        <v>13177</v>
      </c>
      <c r="B44" s="10" t="s">
        <v>117</v>
      </c>
      <c r="C44" s="10" t="s">
        <v>118</v>
      </c>
      <c r="D44" s="9" t="s">
        <v>33</v>
      </c>
      <c r="E44" s="9" t="s">
        <v>180</v>
      </c>
      <c r="F44" s="11">
        <v>41137</v>
      </c>
      <c r="G44" s="11">
        <v>42231</v>
      </c>
      <c r="H44" s="9">
        <v>100</v>
      </c>
      <c r="I44" s="12">
        <v>4688.64</v>
      </c>
      <c r="J44" s="12">
        <v>1874.97</v>
      </c>
      <c r="K44" s="12">
        <f t="shared" si="1"/>
        <v>6563.610000000001</v>
      </c>
    </row>
    <row r="45" spans="1:11" ht="12.75">
      <c r="A45" s="9">
        <v>8992</v>
      </c>
      <c r="B45" s="10" t="s">
        <v>99</v>
      </c>
      <c r="C45" s="10" t="s">
        <v>100</v>
      </c>
      <c r="D45" s="9" t="s">
        <v>33</v>
      </c>
      <c r="E45" s="9" t="s">
        <v>180</v>
      </c>
      <c r="F45" s="11">
        <v>41372</v>
      </c>
      <c r="G45" s="11">
        <v>42735</v>
      </c>
      <c r="H45" s="9">
        <v>100</v>
      </c>
      <c r="I45" s="12">
        <v>4688.64</v>
      </c>
      <c r="J45" s="12">
        <v>1874.97</v>
      </c>
      <c r="K45" s="12">
        <f t="shared" si="1"/>
        <v>6563.610000000001</v>
      </c>
    </row>
    <row r="46" spans="1:11" ht="12.75">
      <c r="A46" s="9">
        <v>12621</v>
      </c>
      <c r="B46" s="10" t="s">
        <v>31</v>
      </c>
      <c r="C46" s="10" t="s">
        <v>32</v>
      </c>
      <c r="D46" s="9" t="s">
        <v>33</v>
      </c>
      <c r="E46" s="9" t="s">
        <v>180</v>
      </c>
      <c r="F46" s="11">
        <v>41540</v>
      </c>
      <c r="G46" s="11">
        <v>42635</v>
      </c>
      <c r="H46" s="9">
        <v>100</v>
      </c>
      <c r="I46" s="12">
        <v>5105.41</v>
      </c>
      <c r="J46" s="12">
        <f>-93.78-8.34+2143.76</f>
        <v>2041.6400000000003</v>
      </c>
      <c r="K46" s="12">
        <f t="shared" si="1"/>
        <v>7147.05</v>
      </c>
    </row>
    <row r="47" spans="1:11" ht="12.75">
      <c r="A47" s="9">
        <v>9413</v>
      </c>
      <c r="B47" s="10" t="s">
        <v>96</v>
      </c>
      <c r="C47" s="10" t="s">
        <v>74</v>
      </c>
      <c r="D47" s="9" t="s">
        <v>33</v>
      </c>
      <c r="E47" s="9" t="s">
        <v>180</v>
      </c>
      <c r="F47" s="11">
        <v>41932</v>
      </c>
      <c r="G47" s="11">
        <v>43027</v>
      </c>
      <c r="H47" s="9">
        <v>100</v>
      </c>
      <c r="I47" s="12">
        <v>4688.64</v>
      </c>
      <c r="J47" s="12">
        <v>1874.97</v>
      </c>
      <c r="K47" s="12">
        <f t="shared" si="1"/>
        <v>6563.610000000001</v>
      </c>
    </row>
    <row r="48" spans="1:11" ht="12.75">
      <c r="A48" s="9">
        <v>12850</v>
      </c>
      <c r="B48" s="10" t="s">
        <v>130</v>
      </c>
      <c r="C48" s="10" t="s">
        <v>131</v>
      </c>
      <c r="D48" s="9" t="s">
        <v>33</v>
      </c>
      <c r="E48" s="9" t="s">
        <v>180</v>
      </c>
      <c r="F48" s="11">
        <v>41137</v>
      </c>
      <c r="G48" s="11">
        <v>42231</v>
      </c>
      <c r="H48" s="9">
        <v>100</v>
      </c>
      <c r="I48" s="12">
        <f>4688.64-60.11</f>
        <v>4628.530000000001</v>
      </c>
      <c r="J48" s="12">
        <f>-93.78+1.2+1943.51</f>
        <v>1850.93</v>
      </c>
      <c r="K48" s="12">
        <f t="shared" si="1"/>
        <v>6479.460000000001</v>
      </c>
    </row>
    <row r="49" spans="1:11" ht="12.75">
      <c r="A49" s="9">
        <v>10162</v>
      </c>
      <c r="B49" s="10" t="s">
        <v>157</v>
      </c>
      <c r="C49" s="10" t="s">
        <v>158</v>
      </c>
      <c r="D49" s="9" t="s">
        <v>33</v>
      </c>
      <c r="E49" s="9" t="s">
        <v>180</v>
      </c>
      <c r="F49" s="11">
        <v>41757</v>
      </c>
      <c r="G49" s="11">
        <v>42304</v>
      </c>
      <c r="H49" s="9">
        <v>70</v>
      </c>
      <c r="I49" s="12">
        <v>3282.06</v>
      </c>
      <c r="J49" s="12">
        <f>-65.64+1378.11</f>
        <v>1312.4699999999998</v>
      </c>
      <c r="K49" s="12">
        <f t="shared" si="1"/>
        <v>4594.53</v>
      </c>
    </row>
    <row r="50" spans="1:11" ht="12.75">
      <c r="A50" s="9">
        <v>11079</v>
      </c>
      <c r="B50" s="10" t="s">
        <v>147</v>
      </c>
      <c r="C50" s="10" t="s">
        <v>118</v>
      </c>
      <c r="D50" s="9" t="s">
        <v>33</v>
      </c>
      <c r="E50" s="9" t="s">
        <v>180</v>
      </c>
      <c r="F50" s="11">
        <v>41276</v>
      </c>
      <c r="G50" s="11">
        <v>42370</v>
      </c>
      <c r="H50" s="9">
        <v>100</v>
      </c>
      <c r="I50" s="12">
        <v>4688.64</v>
      </c>
      <c r="J50" s="12">
        <v>1874.97</v>
      </c>
      <c r="K50" s="12">
        <f t="shared" si="1"/>
        <v>6563.610000000001</v>
      </c>
    </row>
    <row r="51" spans="1:11" ht="12.75">
      <c r="A51" s="9">
        <v>9443</v>
      </c>
      <c r="B51" s="10" t="s">
        <v>92</v>
      </c>
      <c r="C51" s="10" t="s">
        <v>93</v>
      </c>
      <c r="D51" s="9" t="s">
        <v>33</v>
      </c>
      <c r="E51" s="9" t="s">
        <v>180</v>
      </c>
      <c r="F51" s="11">
        <v>41372</v>
      </c>
      <c r="G51" s="11">
        <v>42735</v>
      </c>
      <c r="H51" s="9">
        <v>100</v>
      </c>
      <c r="I51" s="12">
        <v>4826.28</v>
      </c>
      <c r="J51" s="12">
        <f>-93.78+1968.75</f>
        <v>1874.97</v>
      </c>
      <c r="K51" s="12">
        <f t="shared" si="1"/>
        <v>6701.25</v>
      </c>
    </row>
    <row r="52" spans="1:11" ht="12.75">
      <c r="A52" s="9">
        <v>12254</v>
      </c>
      <c r="B52" s="10" t="s">
        <v>94</v>
      </c>
      <c r="C52" s="10" t="s">
        <v>95</v>
      </c>
      <c r="D52" s="9" t="s">
        <v>33</v>
      </c>
      <c r="E52" s="9" t="s">
        <v>180</v>
      </c>
      <c r="F52" s="11">
        <v>41904</v>
      </c>
      <c r="G52" s="11">
        <v>42634</v>
      </c>
      <c r="H52" s="9">
        <v>100</v>
      </c>
      <c r="I52" s="12">
        <v>4688.64</v>
      </c>
      <c r="J52" s="12">
        <v>1874.97</v>
      </c>
      <c r="K52" s="12">
        <f t="shared" si="1"/>
        <v>6563.610000000001</v>
      </c>
    </row>
    <row r="53" spans="1:11" ht="12.75">
      <c r="A53" s="9">
        <v>6330</v>
      </c>
      <c r="B53" s="10" t="s">
        <v>77</v>
      </c>
      <c r="C53" s="10" t="s">
        <v>78</v>
      </c>
      <c r="D53" s="9" t="s">
        <v>33</v>
      </c>
      <c r="E53" s="9" t="s">
        <v>180</v>
      </c>
      <c r="F53" s="11">
        <v>41137</v>
      </c>
      <c r="G53" s="11">
        <v>42231</v>
      </c>
      <c r="H53" s="9">
        <v>100</v>
      </c>
      <c r="I53" s="12">
        <f>4688.64-400.74</f>
        <v>4287.900000000001</v>
      </c>
      <c r="J53" s="12">
        <f>-93.78+8.02+1800.49</f>
        <v>1714.73</v>
      </c>
      <c r="K53" s="12">
        <f t="shared" si="1"/>
        <v>6002.630000000001</v>
      </c>
    </row>
    <row r="54" spans="1:11" ht="12.75">
      <c r="A54" s="9">
        <v>12396</v>
      </c>
      <c r="B54" s="10" t="s">
        <v>50</v>
      </c>
      <c r="C54" s="10" t="s">
        <v>51</v>
      </c>
      <c r="D54" s="9" t="s">
        <v>33</v>
      </c>
      <c r="E54" s="9" t="s">
        <v>180</v>
      </c>
      <c r="F54" s="11">
        <v>41554</v>
      </c>
      <c r="G54" s="11">
        <v>42649</v>
      </c>
      <c r="H54" s="9">
        <v>70</v>
      </c>
      <c r="I54" s="12">
        <f>3282.06-80.15</f>
        <v>3201.91</v>
      </c>
      <c r="J54" s="12">
        <f>-65.64+1.6+1344.47</f>
        <v>1280.43</v>
      </c>
      <c r="K54" s="12">
        <f t="shared" si="1"/>
        <v>4482.34</v>
      </c>
    </row>
    <row r="55" spans="1:11" ht="12.75">
      <c r="A55" s="9">
        <v>10440</v>
      </c>
      <c r="B55" s="10" t="s">
        <v>153</v>
      </c>
      <c r="C55" s="10" t="s">
        <v>49</v>
      </c>
      <c r="D55" s="9" t="s">
        <v>33</v>
      </c>
      <c r="E55" s="9" t="s">
        <v>180</v>
      </c>
      <c r="F55" s="11">
        <v>41890</v>
      </c>
      <c r="G55" s="11">
        <v>42985</v>
      </c>
      <c r="H55" s="9">
        <v>100</v>
      </c>
      <c r="I55" s="12">
        <v>4688.64</v>
      </c>
      <c r="J55" s="12">
        <v>1874.97</v>
      </c>
      <c r="K55" s="12">
        <f t="shared" si="1"/>
        <v>6563.610000000001</v>
      </c>
    </row>
    <row r="56" spans="1:11" ht="12.75">
      <c r="A56" s="9">
        <v>7724</v>
      </c>
      <c r="B56" s="10" t="s">
        <v>60</v>
      </c>
      <c r="C56" s="10" t="s">
        <v>61</v>
      </c>
      <c r="D56" s="9" t="s">
        <v>33</v>
      </c>
      <c r="E56" s="9" t="s">
        <v>180</v>
      </c>
      <c r="F56" s="11">
        <v>41127</v>
      </c>
      <c r="G56" s="11">
        <v>42221</v>
      </c>
      <c r="H56" s="9">
        <v>100</v>
      </c>
      <c r="I56" s="12">
        <v>4688.64</v>
      </c>
      <c r="J56" s="12">
        <v>1874.97</v>
      </c>
      <c r="K56" s="12">
        <f t="shared" si="1"/>
        <v>6563.610000000001</v>
      </c>
    </row>
    <row r="57" spans="1:11" ht="12.75">
      <c r="A57" s="9">
        <v>8393</v>
      </c>
      <c r="B57" s="10" t="s">
        <v>104</v>
      </c>
      <c r="C57" s="10" t="s">
        <v>105</v>
      </c>
      <c r="D57" s="9" t="s">
        <v>33</v>
      </c>
      <c r="E57" s="9" t="s">
        <v>180</v>
      </c>
      <c r="F57" s="11">
        <v>41275</v>
      </c>
      <c r="G57" s="11">
        <v>42369</v>
      </c>
      <c r="H57" s="9">
        <v>100</v>
      </c>
      <c r="I57" s="12">
        <v>4688.64</v>
      </c>
      <c r="J57" s="12">
        <v>1874.97</v>
      </c>
      <c r="K57" s="12">
        <f t="shared" si="1"/>
        <v>6563.610000000001</v>
      </c>
    </row>
    <row r="58" spans="1:11" ht="12.75">
      <c r="A58" s="9">
        <v>13400</v>
      </c>
      <c r="B58" s="10" t="s">
        <v>140</v>
      </c>
      <c r="C58" s="10" t="s">
        <v>141</v>
      </c>
      <c r="D58" s="9" t="s">
        <v>33</v>
      </c>
      <c r="E58" s="9" t="s">
        <v>180</v>
      </c>
      <c r="F58" s="11">
        <v>41491</v>
      </c>
      <c r="G58" s="11">
        <v>42586</v>
      </c>
      <c r="H58" s="9">
        <v>100</v>
      </c>
      <c r="I58" s="12">
        <v>4688.64</v>
      </c>
      <c r="J58" s="12">
        <v>1874.97</v>
      </c>
      <c r="K58" s="12">
        <f t="shared" si="1"/>
        <v>6563.610000000001</v>
      </c>
    </row>
    <row r="59" spans="1:11" ht="12.75">
      <c r="A59" s="9">
        <v>8989</v>
      </c>
      <c r="B59" s="10" t="s">
        <v>58</v>
      </c>
      <c r="C59" s="10" t="s">
        <v>59</v>
      </c>
      <c r="D59" s="9" t="s">
        <v>33</v>
      </c>
      <c r="E59" s="9" t="s">
        <v>180</v>
      </c>
      <c r="F59" s="11">
        <v>41137</v>
      </c>
      <c r="G59" s="11">
        <v>42231</v>
      </c>
      <c r="H59" s="9">
        <v>100</v>
      </c>
      <c r="I59" s="12">
        <v>4688.64</v>
      </c>
      <c r="J59" s="12">
        <v>1874.97</v>
      </c>
      <c r="K59" s="12">
        <f t="shared" si="1"/>
        <v>6563.610000000001</v>
      </c>
    </row>
    <row r="60" spans="1:11" ht="12.75">
      <c r="A60" s="9">
        <v>10890</v>
      </c>
      <c r="B60" s="10" t="s">
        <v>66</v>
      </c>
      <c r="C60" s="10" t="s">
        <v>67</v>
      </c>
      <c r="D60" s="9" t="s">
        <v>33</v>
      </c>
      <c r="E60" s="9" t="s">
        <v>180</v>
      </c>
      <c r="F60" s="11">
        <v>41379</v>
      </c>
      <c r="G60" s="11">
        <v>42474</v>
      </c>
      <c r="H60" s="9">
        <v>100</v>
      </c>
      <c r="I60" s="12">
        <v>5336.88</v>
      </c>
      <c r="J60" s="12">
        <f>-93.78+1968.75</f>
        <v>1874.97</v>
      </c>
      <c r="K60" s="12">
        <f t="shared" si="1"/>
        <v>7211.85</v>
      </c>
    </row>
    <row r="61" spans="1:11" ht="12.75">
      <c r="A61" s="9">
        <v>10911</v>
      </c>
      <c r="B61" s="10" t="s">
        <v>68</v>
      </c>
      <c r="C61" s="10" t="s">
        <v>69</v>
      </c>
      <c r="D61" s="9" t="s">
        <v>33</v>
      </c>
      <c r="E61" s="9" t="s">
        <v>180</v>
      </c>
      <c r="F61" s="11">
        <v>41137</v>
      </c>
      <c r="G61" s="11">
        <v>42231</v>
      </c>
      <c r="H61" s="9">
        <v>100</v>
      </c>
      <c r="I61" s="12">
        <v>4688.64</v>
      </c>
      <c r="J61" s="12">
        <v>1874.97</v>
      </c>
      <c r="K61" s="12">
        <f t="shared" si="1"/>
        <v>6563.610000000001</v>
      </c>
    </row>
    <row r="62" spans="1:11" ht="12.75">
      <c r="A62" s="9">
        <v>7944</v>
      </c>
      <c r="B62" s="10" t="s">
        <v>114</v>
      </c>
      <c r="C62" s="10" t="s">
        <v>49</v>
      </c>
      <c r="D62" s="9" t="s">
        <v>33</v>
      </c>
      <c r="E62" s="9" t="s">
        <v>180</v>
      </c>
      <c r="F62" s="11">
        <v>41312</v>
      </c>
      <c r="G62" s="11">
        <v>42406</v>
      </c>
      <c r="H62" s="9">
        <v>100</v>
      </c>
      <c r="I62" s="12">
        <v>4688.64</v>
      </c>
      <c r="J62" s="12">
        <v>1874.97</v>
      </c>
      <c r="K62" s="12">
        <f t="shared" si="1"/>
        <v>6563.610000000001</v>
      </c>
    </row>
    <row r="63" spans="1:11" ht="12.75">
      <c r="A63" s="9">
        <v>10879</v>
      </c>
      <c r="B63" s="10" t="s">
        <v>54</v>
      </c>
      <c r="C63" s="10" t="s">
        <v>55</v>
      </c>
      <c r="D63" s="9" t="s">
        <v>33</v>
      </c>
      <c r="E63" s="9" t="s">
        <v>180</v>
      </c>
      <c r="F63" s="11">
        <v>41225</v>
      </c>
      <c r="G63" s="11">
        <v>42319</v>
      </c>
      <c r="H63" s="9">
        <v>100</v>
      </c>
      <c r="I63" s="12">
        <v>4688.64</v>
      </c>
      <c r="J63" s="12">
        <v>1874.97</v>
      </c>
      <c r="K63" s="12">
        <f t="shared" si="1"/>
        <v>6563.610000000001</v>
      </c>
    </row>
    <row r="64" spans="1:12" s="17" customFormat="1" ht="22.5">
      <c r="A64" s="16">
        <v>11903</v>
      </c>
      <c r="B64" s="17" t="s">
        <v>110</v>
      </c>
      <c r="C64" s="17" t="s">
        <v>111</v>
      </c>
      <c r="D64" s="9" t="s">
        <v>33</v>
      </c>
      <c r="E64" s="9" t="s">
        <v>180</v>
      </c>
      <c r="F64" s="11">
        <v>42095</v>
      </c>
      <c r="G64" s="11">
        <v>42460</v>
      </c>
      <c r="H64" s="9">
        <v>100</v>
      </c>
      <c r="I64" s="15">
        <v>310.45</v>
      </c>
      <c r="J64" s="15">
        <v>104.11</v>
      </c>
      <c r="K64" s="15">
        <f t="shared" si="1"/>
        <v>414.56</v>
      </c>
      <c r="L64" s="19" t="s">
        <v>185</v>
      </c>
    </row>
    <row r="65" spans="1:11" ht="12.75">
      <c r="A65" s="9">
        <v>11903</v>
      </c>
      <c r="B65" s="10" t="s">
        <v>110</v>
      </c>
      <c r="C65" s="10" t="s">
        <v>111</v>
      </c>
      <c r="D65" s="9" t="s">
        <v>33</v>
      </c>
      <c r="E65" s="9" t="s">
        <v>180</v>
      </c>
      <c r="F65" s="11">
        <v>42095</v>
      </c>
      <c r="G65" s="11">
        <v>42460</v>
      </c>
      <c r="H65" s="9">
        <v>100</v>
      </c>
      <c r="I65" s="12">
        <v>4688.64</v>
      </c>
      <c r="J65" s="12">
        <v>1874.97</v>
      </c>
      <c r="K65" s="12">
        <f t="shared" si="1"/>
        <v>6563.610000000001</v>
      </c>
    </row>
    <row r="66" spans="1:11" ht="12.75">
      <c r="A66" s="9">
        <v>12315</v>
      </c>
      <c r="B66" s="10" t="s">
        <v>152</v>
      </c>
      <c r="C66" s="10" t="s">
        <v>80</v>
      </c>
      <c r="D66" s="9" t="s">
        <v>33</v>
      </c>
      <c r="E66" s="9" t="s">
        <v>180</v>
      </c>
      <c r="F66" s="11">
        <v>41491</v>
      </c>
      <c r="G66" s="11">
        <v>42586</v>
      </c>
      <c r="H66" s="9">
        <v>100</v>
      </c>
      <c r="I66" s="12">
        <v>4828.08</v>
      </c>
      <c r="J66" s="12">
        <f>-93.78+1968.75</f>
        <v>1874.97</v>
      </c>
      <c r="K66" s="12">
        <f t="shared" si="1"/>
        <v>6703.05</v>
      </c>
    </row>
    <row r="67" spans="1:11" ht="12.75">
      <c r="A67" s="9">
        <v>8853</v>
      </c>
      <c r="B67" s="10" t="s">
        <v>97</v>
      </c>
      <c r="C67" s="10" t="s">
        <v>98</v>
      </c>
      <c r="D67" s="9" t="s">
        <v>33</v>
      </c>
      <c r="E67" s="9" t="s">
        <v>180</v>
      </c>
      <c r="F67" s="11">
        <v>41347</v>
      </c>
      <c r="G67" s="11">
        <v>42442</v>
      </c>
      <c r="H67" s="9">
        <v>100</v>
      </c>
      <c r="I67" s="12">
        <v>4831.02</v>
      </c>
      <c r="J67" s="12">
        <f>-93.78+1968.75</f>
        <v>1874.97</v>
      </c>
      <c r="K67" s="12">
        <f t="shared" si="1"/>
        <v>6705.990000000001</v>
      </c>
    </row>
    <row r="68" spans="1:11" ht="12.75">
      <c r="A68" s="9">
        <v>12913</v>
      </c>
      <c r="B68" s="10" t="s">
        <v>136</v>
      </c>
      <c r="C68" s="10" t="s">
        <v>118</v>
      </c>
      <c r="D68" s="9" t="s">
        <v>33</v>
      </c>
      <c r="E68" s="9" t="s">
        <v>180</v>
      </c>
      <c r="F68" s="11">
        <v>41137</v>
      </c>
      <c r="G68" s="11">
        <v>42231</v>
      </c>
      <c r="H68" s="9">
        <v>100</v>
      </c>
      <c r="I68" s="12">
        <v>4688.64</v>
      </c>
      <c r="J68" s="12">
        <v>1874.97</v>
      </c>
      <c r="K68" s="12">
        <f t="shared" si="1"/>
        <v>6563.610000000001</v>
      </c>
    </row>
    <row r="69" spans="1:11" ht="12.75">
      <c r="A69" s="9">
        <v>7537</v>
      </c>
      <c r="B69" s="10" t="s">
        <v>145</v>
      </c>
      <c r="C69" s="10" t="s">
        <v>146</v>
      </c>
      <c r="D69" s="9" t="s">
        <v>33</v>
      </c>
      <c r="E69" s="9" t="s">
        <v>180</v>
      </c>
      <c r="F69" s="11">
        <v>42095</v>
      </c>
      <c r="G69" s="11">
        <v>42460</v>
      </c>
      <c r="H69" s="9">
        <v>100</v>
      </c>
      <c r="I69" s="12">
        <v>4688.64</v>
      </c>
      <c r="J69" s="12">
        <v>1874.97</v>
      </c>
      <c r="K69" s="12">
        <f t="shared" si="1"/>
        <v>6563.610000000001</v>
      </c>
    </row>
    <row r="70" spans="1:11" ht="12.75">
      <c r="A70" s="9">
        <v>9808</v>
      </c>
      <c r="B70" s="10" t="s">
        <v>39</v>
      </c>
      <c r="C70" s="10" t="s">
        <v>40</v>
      </c>
      <c r="D70" s="9" t="s">
        <v>33</v>
      </c>
      <c r="E70" s="9" t="s">
        <v>180</v>
      </c>
      <c r="F70" s="11">
        <v>41155</v>
      </c>
      <c r="G70" s="11">
        <v>42249</v>
      </c>
      <c r="H70" s="9">
        <v>100</v>
      </c>
      <c r="I70" s="12">
        <v>4688.64</v>
      </c>
      <c r="J70" s="12">
        <v>1874.97</v>
      </c>
      <c r="K70" s="12">
        <f t="shared" si="1"/>
        <v>6563.610000000001</v>
      </c>
    </row>
    <row r="71" spans="1:11" ht="12.75">
      <c r="A71" s="9">
        <v>7439</v>
      </c>
      <c r="B71" s="10" t="s">
        <v>52</v>
      </c>
      <c r="C71" s="10" t="s">
        <v>53</v>
      </c>
      <c r="D71" s="9" t="s">
        <v>33</v>
      </c>
      <c r="E71" s="9" t="s">
        <v>180</v>
      </c>
      <c r="F71" s="11">
        <v>42072</v>
      </c>
      <c r="G71" s="11">
        <v>42437</v>
      </c>
      <c r="H71" s="9">
        <v>100</v>
      </c>
      <c r="I71" s="12">
        <v>4688.64</v>
      </c>
      <c r="J71" s="12">
        <v>1874.97</v>
      </c>
      <c r="K71" s="12">
        <f t="shared" si="1"/>
        <v>6563.610000000001</v>
      </c>
    </row>
    <row r="72" spans="1:11" ht="12.75">
      <c r="A72" s="9">
        <v>9809</v>
      </c>
      <c r="B72" s="10" t="s">
        <v>159</v>
      </c>
      <c r="C72" s="10" t="s">
        <v>65</v>
      </c>
      <c r="D72" s="9" t="s">
        <v>33</v>
      </c>
      <c r="E72" s="9" t="s">
        <v>180</v>
      </c>
      <c r="F72" s="11">
        <v>41757</v>
      </c>
      <c r="G72" s="11">
        <v>42304</v>
      </c>
      <c r="H72" s="9">
        <v>70</v>
      </c>
      <c r="I72" s="12">
        <v>3471.36</v>
      </c>
      <c r="J72" s="12">
        <f>-65.64+1378.11</f>
        <v>1312.4699999999998</v>
      </c>
      <c r="K72" s="12">
        <f aca="true" t="shared" si="2" ref="K72:K77">+I72+J72</f>
        <v>4783.83</v>
      </c>
    </row>
    <row r="73" spans="1:11" ht="12.75">
      <c r="A73" s="9">
        <v>12075</v>
      </c>
      <c r="B73" s="10" t="s">
        <v>79</v>
      </c>
      <c r="C73" s="10" t="s">
        <v>80</v>
      </c>
      <c r="D73" s="9" t="s">
        <v>33</v>
      </c>
      <c r="E73" s="9" t="s">
        <v>180</v>
      </c>
      <c r="F73" s="11">
        <v>41827</v>
      </c>
      <c r="G73" s="11">
        <v>42557</v>
      </c>
      <c r="H73" s="9">
        <v>100</v>
      </c>
      <c r="I73" s="12">
        <v>4688.64</v>
      </c>
      <c r="J73" s="12">
        <v>1874.97</v>
      </c>
      <c r="K73" s="12">
        <f t="shared" si="2"/>
        <v>6563.610000000001</v>
      </c>
    </row>
    <row r="74" spans="1:11" ht="12.75">
      <c r="A74" s="9">
        <v>9580</v>
      </c>
      <c r="B74" s="10" t="s">
        <v>102</v>
      </c>
      <c r="C74" s="10" t="s">
        <v>103</v>
      </c>
      <c r="D74" s="9" t="s">
        <v>33</v>
      </c>
      <c r="E74" s="9" t="s">
        <v>180</v>
      </c>
      <c r="F74" s="11">
        <v>41498</v>
      </c>
      <c r="G74" s="11">
        <v>42593</v>
      </c>
      <c r="H74" s="9">
        <v>100</v>
      </c>
      <c r="I74" s="12">
        <v>4688.64</v>
      </c>
      <c r="J74" s="12">
        <v>1874.97</v>
      </c>
      <c r="K74" s="12">
        <f t="shared" si="2"/>
        <v>6563.610000000001</v>
      </c>
    </row>
    <row r="75" spans="1:11" ht="12.75">
      <c r="A75" s="9">
        <v>11076</v>
      </c>
      <c r="B75" s="10" t="s">
        <v>139</v>
      </c>
      <c r="C75" s="10" t="s">
        <v>42</v>
      </c>
      <c r="D75" s="9" t="s">
        <v>33</v>
      </c>
      <c r="E75" s="9" t="s">
        <v>180</v>
      </c>
      <c r="F75" s="11">
        <v>41137</v>
      </c>
      <c r="G75" s="11">
        <v>42231</v>
      </c>
      <c r="H75" s="9">
        <v>100</v>
      </c>
      <c r="I75" s="12">
        <f>4688.64-20.04-110.2</f>
        <v>4558.400000000001</v>
      </c>
      <c r="J75" s="12">
        <f>-93.78+0.4+2.21+1914.07</f>
        <v>1822.8999999999999</v>
      </c>
      <c r="K75" s="12">
        <f t="shared" si="2"/>
        <v>6381.3</v>
      </c>
    </row>
    <row r="76" spans="1:12" s="17" customFormat="1" ht="12.75">
      <c r="A76" s="16">
        <v>8096</v>
      </c>
      <c r="B76" s="20" t="s">
        <v>186</v>
      </c>
      <c r="C76" s="20" t="s">
        <v>187</v>
      </c>
      <c r="D76" s="9" t="s">
        <v>33</v>
      </c>
      <c r="E76" s="16"/>
      <c r="F76" s="18"/>
      <c r="G76" s="18"/>
      <c r="H76" s="16"/>
      <c r="I76" s="15">
        <f>1668.34-34.26+32.64</f>
        <v>1666.72</v>
      </c>
      <c r="J76" s="15">
        <f>-33.29+699.66</f>
        <v>666.37</v>
      </c>
      <c r="K76" s="15">
        <f t="shared" si="2"/>
        <v>2333.09</v>
      </c>
      <c r="L76" s="20" t="s">
        <v>188</v>
      </c>
    </row>
    <row r="77" spans="1:12" s="17" customFormat="1" ht="12.75">
      <c r="A77" s="16">
        <v>8097</v>
      </c>
      <c r="B77" s="20" t="s">
        <v>189</v>
      </c>
      <c r="C77" s="20" t="s">
        <v>190</v>
      </c>
      <c r="D77" s="9" t="s">
        <v>33</v>
      </c>
      <c r="E77" s="16"/>
      <c r="F77" s="18"/>
      <c r="G77" s="18"/>
      <c r="H77" s="16"/>
      <c r="I77" s="15">
        <f>1096.85-49.32+47.35-42.28+40.59</f>
        <v>1093.1899999999998</v>
      </c>
      <c r="J77" s="15">
        <f>-21.84+459.42</f>
        <v>437.58000000000004</v>
      </c>
      <c r="K77" s="15">
        <f t="shared" si="2"/>
        <v>1530.77</v>
      </c>
      <c r="L77" s="20" t="s">
        <v>188</v>
      </c>
    </row>
    <row r="78" spans="1:12" s="14" customFormat="1" ht="15.75">
      <c r="A78" s="28" t="s">
        <v>192</v>
      </c>
      <c r="B78" s="28"/>
      <c r="C78" s="28"/>
      <c r="D78" s="28"/>
      <c r="E78" s="28"/>
      <c r="F78" s="28"/>
      <c r="G78" s="28"/>
      <c r="H78" s="28"/>
      <c r="I78" s="8">
        <f>SUM(I8:I77)</f>
        <v>307273.94000000035</v>
      </c>
      <c r="J78" s="8">
        <f>SUM(J8:J77)</f>
        <v>121485.74000000002</v>
      </c>
      <c r="K78" s="8">
        <f>SUM(K8:K77)</f>
        <v>428759.6799999997</v>
      </c>
      <c r="L78" s="13"/>
    </row>
    <row r="79" spans="1:11" ht="12.75">
      <c r="A79" s="9">
        <v>12642</v>
      </c>
      <c r="B79" s="10" t="s">
        <v>15</v>
      </c>
      <c r="C79" s="10" t="s">
        <v>16</v>
      </c>
      <c r="D79" s="9" t="s">
        <v>179</v>
      </c>
      <c r="E79" s="9" t="s">
        <v>179</v>
      </c>
      <c r="F79" s="11">
        <v>41031</v>
      </c>
      <c r="G79" s="11">
        <v>42125</v>
      </c>
      <c r="H79" s="9">
        <v>100</v>
      </c>
      <c r="I79" s="12">
        <v>1659.49</v>
      </c>
      <c r="J79" s="12">
        <v>562.99</v>
      </c>
      <c r="K79" s="12">
        <f aca="true" t="shared" si="3" ref="K79:K91">+I79+J79</f>
        <v>2222.48</v>
      </c>
    </row>
    <row r="80" spans="1:11" ht="12.75">
      <c r="A80" s="9">
        <v>13501</v>
      </c>
      <c r="B80" s="10" t="s">
        <v>23</v>
      </c>
      <c r="C80" s="10" t="s">
        <v>24</v>
      </c>
      <c r="D80" s="9" t="s">
        <v>179</v>
      </c>
      <c r="E80" s="9" t="s">
        <v>179</v>
      </c>
      <c r="F80" s="11">
        <v>41521</v>
      </c>
      <c r="G80" s="11">
        <v>42250</v>
      </c>
      <c r="H80" s="9">
        <v>100</v>
      </c>
      <c r="I80" s="12">
        <v>3649.41</v>
      </c>
      <c r="J80" s="12">
        <v>1242.81</v>
      </c>
      <c r="K80" s="12">
        <f t="shared" si="3"/>
        <v>4892.219999999999</v>
      </c>
    </row>
    <row r="81" spans="1:11" ht="12.75">
      <c r="A81" s="9">
        <v>9270</v>
      </c>
      <c r="B81" s="10" t="s">
        <v>9</v>
      </c>
      <c r="C81" s="10" t="s">
        <v>10</v>
      </c>
      <c r="D81" s="9" t="s">
        <v>179</v>
      </c>
      <c r="E81" s="9" t="s">
        <v>179</v>
      </c>
      <c r="F81" s="11">
        <v>41732</v>
      </c>
      <c r="G81" s="11">
        <v>42462</v>
      </c>
      <c r="H81" s="9">
        <v>100</v>
      </c>
      <c r="I81" s="12">
        <v>3649.41</v>
      </c>
      <c r="J81" s="12">
        <v>1242.81</v>
      </c>
      <c r="K81" s="12">
        <f t="shared" si="3"/>
        <v>4892.219999999999</v>
      </c>
    </row>
    <row r="82" spans="1:11" ht="12.75">
      <c r="A82" s="9">
        <v>9123</v>
      </c>
      <c r="B82" s="10" t="s">
        <v>7</v>
      </c>
      <c r="C82" s="10" t="s">
        <v>8</v>
      </c>
      <c r="D82" s="9" t="s">
        <v>179</v>
      </c>
      <c r="E82" s="9" t="s">
        <v>179</v>
      </c>
      <c r="F82" s="11">
        <v>41527</v>
      </c>
      <c r="G82" s="11">
        <v>42256</v>
      </c>
      <c r="H82" s="9">
        <v>100</v>
      </c>
      <c r="I82" s="12">
        <v>4945.92</v>
      </c>
      <c r="J82" s="12">
        <v>1242.81</v>
      </c>
      <c r="K82" s="12">
        <f t="shared" si="3"/>
        <v>6188.73</v>
      </c>
    </row>
    <row r="83" spans="1:11" ht="12.75">
      <c r="A83" s="9">
        <v>12875</v>
      </c>
      <c r="B83" s="10" t="s">
        <v>17</v>
      </c>
      <c r="C83" s="10" t="s">
        <v>18</v>
      </c>
      <c r="D83" s="9" t="s">
        <v>179</v>
      </c>
      <c r="E83" s="9" t="s">
        <v>179</v>
      </c>
      <c r="F83" s="11">
        <v>41205</v>
      </c>
      <c r="G83" s="11">
        <v>42299</v>
      </c>
      <c r="H83" s="9">
        <v>100</v>
      </c>
      <c r="I83" s="12">
        <v>3649.41</v>
      </c>
      <c r="J83" s="12">
        <v>1242.81</v>
      </c>
      <c r="K83" s="12">
        <f t="shared" si="3"/>
        <v>4892.219999999999</v>
      </c>
    </row>
    <row r="84" spans="1:11" ht="12.75">
      <c r="A84" s="9">
        <v>13211</v>
      </c>
      <c r="B84" s="10" t="s">
        <v>21</v>
      </c>
      <c r="C84" s="10" t="s">
        <v>22</v>
      </c>
      <c r="D84" s="9" t="s">
        <v>179</v>
      </c>
      <c r="E84" s="9" t="s">
        <v>179</v>
      </c>
      <c r="F84" s="11">
        <v>41213</v>
      </c>
      <c r="G84" s="11">
        <v>42307</v>
      </c>
      <c r="H84" s="9">
        <v>100</v>
      </c>
      <c r="I84" s="12">
        <v>3649.41</v>
      </c>
      <c r="J84" s="12">
        <v>1242.81</v>
      </c>
      <c r="K84" s="12">
        <f t="shared" si="3"/>
        <v>4892.219999999999</v>
      </c>
    </row>
    <row r="85" spans="1:11" ht="12.75">
      <c r="A85" s="9">
        <v>9451</v>
      </c>
      <c r="B85" s="10" t="s">
        <v>11</v>
      </c>
      <c r="C85" s="10" t="s">
        <v>12</v>
      </c>
      <c r="D85" s="9" t="s">
        <v>179</v>
      </c>
      <c r="E85" s="9" t="s">
        <v>179</v>
      </c>
      <c r="F85" s="11">
        <v>42170</v>
      </c>
      <c r="G85" s="11">
        <v>42535</v>
      </c>
      <c r="H85" s="9">
        <v>100</v>
      </c>
      <c r="I85" s="12">
        <v>0</v>
      </c>
      <c r="J85" s="12">
        <v>0</v>
      </c>
      <c r="K85" s="12">
        <f t="shared" si="3"/>
        <v>0</v>
      </c>
    </row>
    <row r="86" spans="1:11" ht="12.75">
      <c r="A86" s="9">
        <v>14054</v>
      </c>
      <c r="B86" s="10" t="s">
        <v>29</v>
      </c>
      <c r="C86" s="10" t="s">
        <v>30</v>
      </c>
      <c r="D86" s="9" t="s">
        <v>179</v>
      </c>
      <c r="E86" s="9" t="s">
        <v>179</v>
      </c>
      <c r="F86" s="11">
        <v>41939</v>
      </c>
      <c r="G86" s="11">
        <v>42303</v>
      </c>
      <c r="H86" s="9">
        <v>100</v>
      </c>
      <c r="I86" s="12">
        <v>3649.41</v>
      </c>
      <c r="J86" s="12">
        <v>1242.81</v>
      </c>
      <c r="K86" s="12">
        <f t="shared" si="3"/>
        <v>4892.219999999999</v>
      </c>
    </row>
    <row r="87" spans="1:11" ht="12.75">
      <c r="A87" s="9">
        <v>13181</v>
      </c>
      <c r="B87" s="10" t="s">
        <v>19</v>
      </c>
      <c r="C87" s="10" t="s">
        <v>20</v>
      </c>
      <c r="D87" s="9" t="s">
        <v>179</v>
      </c>
      <c r="E87" s="9" t="s">
        <v>179</v>
      </c>
      <c r="F87" s="11">
        <v>41764</v>
      </c>
      <c r="G87" s="11">
        <v>42312</v>
      </c>
      <c r="H87" s="9">
        <v>100</v>
      </c>
      <c r="I87" s="12">
        <v>3649.41</v>
      </c>
      <c r="J87" s="12">
        <v>1242.81</v>
      </c>
      <c r="K87" s="12">
        <f t="shared" si="3"/>
        <v>4892.219999999999</v>
      </c>
    </row>
    <row r="88" spans="1:11" ht="12.75">
      <c r="A88" s="9">
        <v>13502</v>
      </c>
      <c r="B88" s="10" t="s">
        <v>25</v>
      </c>
      <c r="C88" s="10" t="s">
        <v>26</v>
      </c>
      <c r="D88" s="9" t="s">
        <v>179</v>
      </c>
      <c r="E88" s="9" t="s">
        <v>179</v>
      </c>
      <c r="F88" s="11">
        <v>41523</v>
      </c>
      <c r="G88" s="11">
        <v>42252</v>
      </c>
      <c r="H88" s="9">
        <v>100</v>
      </c>
      <c r="I88" s="12">
        <v>3649.41</v>
      </c>
      <c r="J88" s="12">
        <v>1242.81</v>
      </c>
      <c r="K88" s="12">
        <f t="shared" si="3"/>
        <v>4892.219999999999</v>
      </c>
    </row>
    <row r="89" spans="1:11" ht="12.75">
      <c r="A89" s="9">
        <v>12291</v>
      </c>
      <c r="B89" s="10" t="s">
        <v>13</v>
      </c>
      <c r="C89" s="10" t="s">
        <v>14</v>
      </c>
      <c r="D89" s="9" t="s">
        <v>179</v>
      </c>
      <c r="E89" s="9" t="s">
        <v>179</v>
      </c>
      <c r="F89" s="11">
        <v>41521</v>
      </c>
      <c r="G89" s="11">
        <v>42250</v>
      </c>
      <c r="H89" s="9">
        <v>100</v>
      </c>
      <c r="I89" s="12">
        <v>3649.41</v>
      </c>
      <c r="J89" s="12">
        <v>1242.81</v>
      </c>
      <c r="K89" s="12">
        <f t="shared" si="3"/>
        <v>4892.219999999999</v>
      </c>
    </row>
    <row r="90" spans="1:11" ht="12.75">
      <c r="A90" s="9">
        <v>7641</v>
      </c>
      <c r="B90" s="10" t="s">
        <v>5</v>
      </c>
      <c r="C90" s="10" t="s">
        <v>6</v>
      </c>
      <c r="D90" s="9" t="s">
        <v>179</v>
      </c>
      <c r="E90" s="9" t="s">
        <v>179</v>
      </c>
      <c r="F90" s="11">
        <v>41521</v>
      </c>
      <c r="G90" s="11">
        <v>42250</v>
      </c>
      <c r="H90" s="9">
        <v>100</v>
      </c>
      <c r="I90" s="12">
        <v>3649.41</v>
      </c>
      <c r="J90" s="12">
        <v>1242.81</v>
      </c>
      <c r="K90" s="12">
        <f t="shared" si="3"/>
        <v>4892.219999999999</v>
      </c>
    </row>
    <row r="91" spans="1:11" ht="12.75">
      <c r="A91" s="9">
        <v>13798</v>
      </c>
      <c r="B91" s="10" t="s">
        <v>27</v>
      </c>
      <c r="C91" s="10" t="s">
        <v>28</v>
      </c>
      <c r="D91" s="9" t="s">
        <v>179</v>
      </c>
      <c r="E91" s="9" t="s">
        <v>179</v>
      </c>
      <c r="F91" s="11">
        <v>41918</v>
      </c>
      <c r="G91" s="11">
        <v>42282</v>
      </c>
      <c r="H91" s="9">
        <v>100</v>
      </c>
      <c r="I91" s="12">
        <v>3649.41</v>
      </c>
      <c r="J91" s="12">
        <v>1242.81</v>
      </c>
      <c r="K91" s="12">
        <f t="shared" si="3"/>
        <v>4892.219999999999</v>
      </c>
    </row>
    <row r="92" spans="1:12" s="14" customFormat="1" ht="18" customHeight="1">
      <c r="A92" s="28" t="s">
        <v>193</v>
      </c>
      <c r="B92" s="28"/>
      <c r="C92" s="28"/>
      <c r="D92" s="28"/>
      <c r="E92" s="28"/>
      <c r="F92" s="28"/>
      <c r="G92" s="28"/>
      <c r="H92" s="28"/>
      <c r="I92" s="8">
        <f>SUM(I79:I91)</f>
        <v>43099.51000000001</v>
      </c>
      <c r="J92" s="8">
        <f>SUM(J79:J91)</f>
        <v>14233.899999999996</v>
      </c>
      <c r="K92" s="8">
        <f>SUM(K79:K91)</f>
        <v>57333.41</v>
      </c>
      <c r="L92" s="13"/>
    </row>
    <row r="93" spans="1:11" ht="12.75">
      <c r="A93" s="9">
        <v>12050</v>
      </c>
      <c r="B93" s="10" t="s">
        <v>164</v>
      </c>
      <c r="C93" s="10" t="s">
        <v>165</v>
      </c>
      <c r="D93" s="9" t="s">
        <v>122</v>
      </c>
      <c r="E93" s="9" t="s">
        <v>183</v>
      </c>
      <c r="F93" s="11">
        <v>41974</v>
      </c>
      <c r="G93" s="11">
        <v>42338</v>
      </c>
      <c r="H93" s="9">
        <v>100</v>
      </c>
      <c r="I93" s="12">
        <v>5485.8</v>
      </c>
      <c r="J93" s="12">
        <f>-109.71+2303.52</f>
        <v>2193.81</v>
      </c>
      <c r="K93" s="12">
        <f aca="true" t="shared" si="4" ref="K93:K98">+I93+J93</f>
        <v>7679.610000000001</v>
      </c>
    </row>
    <row r="94" spans="1:11" ht="12.75">
      <c r="A94" s="9">
        <v>9586</v>
      </c>
      <c r="B94" s="10" t="s">
        <v>125</v>
      </c>
      <c r="C94" s="10" t="s">
        <v>154</v>
      </c>
      <c r="D94" s="9" t="s">
        <v>122</v>
      </c>
      <c r="E94" s="9" t="s">
        <v>183</v>
      </c>
      <c r="F94" s="11">
        <v>41366</v>
      </c>
      <c r="G94" s="11">
        <v>42461</v>
      </c>
      <c r="H94" s="9">
        <v>100</v>
      </c>
      <c r="I94" s="12">
        <v>5686.74</v>
      </c>
      <c r="J94" s="12">
        <f>-109.71+2303.52</f>
        <v>2193.81</v>
      </c>
      <c r="K94" s="12">
        <f t="shared" si="4"/>
        <v>7880.549999999999</v>
      </c>
    </row>
    <row r="95" spans="1:11" ht="12.75">
      <c r="A95" s="9">
        <v>13714</v>
      </c>
      <c r="B95" s="10" t="s">
        <v>162</v>
      </c>
      <c r="C95" s="10" t="s">
        <v>163</v>
      </c>
      <c r="D95" s="9" t="s">
        <v>122</v>
      </c>
      <c r="E95" s="9" t="s">
        <v>183</v>
      </c>
      <c r="F95" s="11">
        <v>41883</v>
      </c>
      <c r="G95" s="11">
        <v>42978</v>
      </c>
      <c r="H95" s="9">
        <v>33.33</v>
      </c>
      <c r="I95" s="12">
        <v>1828.44</v>
      </c>
      <c r="J95" s="12">
        <f>-36.57+767.73</f>
        <v>731.16</v>
      </c>
      <c r="K95" s="12">
        <f t="shared" si="4"/>
        <v>2559.6</v>
      </c>
    </row>
    <row r="96" spans="1:11" ht="12.75">
      <c r="A96" s="9">
        <v>9209</v>
      </c>
      <c r="B96" s="10" t="s">
        <v>148</v>
      </c>
      <c r="C96" s="10" t="s">
        <v>149</v>
      </c>
      <c r="D96" s="9" t="s">
        <v>122</v>
      </c>
      <c r="E96" s="9" t="s">
        <v>183</v>
      </c>
      <c r="F96" s="11">
        <v>41304</v>
      </c>
      <c r="G96" s="11">
        <v>42398</v>
      </c>
      <c r="H96" s="9">
        <v>100</v>
      </c>
      <c r="I96" s="12">
        <v>5485.8</v>
      </c>
      <c r="J96" s="12">
        <f>-109.71+2303.52</f>
        <v>2193.81</v>
      </c>
      <c r="K96" s="12">
        <f t="shared" si="4"/>
        <v>7679.610000000001</v>
      </c>
    </row>
    <row r="97" spans="1:11" ht="12.75">
      <c r="A97" s="9">
        <v>13193</v>
      </c>
      <c r="B97" s="10" t="s">
        <v>120</v>
      </c>
      <c r="C97" s="10" t="s">
        <v>121</v>
      </c>
      <c r="D97" s="9" t="s">
        <v>122</v>
      </c>
      <c r="E97" s="9" t="s">
        <v>183</v>
      </c>
      <c r="F97" s="11">
        <v>41183</v>
      </c>
      <c r="G97" s="11">
        <v>42277</v>
      </c>
      <c r="H97" s="9">
        <v>100</v>
      </c>
      <c r="I97" s="12">
        <v>5485.8</v>
      </c>
      <c r="J97" s="12">
        <f>-109.71+2303.52</f>
        <v>2193.81</v>
      </c>
      <c r="K97" s="12">
        <f t="shared" si="4"/>
        <v>7679.610000000001</v>
      </c>
    </row>
    <row r="98" spans="1:11" ht="12.75">
      <c r="A98" s="9">
        <v>12864</v>
      </c>
      <c r="B98" s="10" t="s">
        <v>160</v>
      </c>
      <c r="C98" s="10" t="s">
        <v>161</v>
      </c>
      <c r="D98" s="9" t="s">
        <v>122</v>
      </c>
      <c r="E98" s="9" t="s">
        <v>183</v>
      </c>
      <c r="F98" s="11">
        <v>41946</v>
      </c>
      <c r="G98" s="11">
        <v>42492</v>
      </c>
      <c r="H98" s="9">
        <v>100</v>
      </c>
      <c r="I98" s="12">
        <v>5485.8</v>
      </c>
      <c r="J98" s="12">
        <f>-109.71+2303.52</f>
        <v>2193.81</v>
      </c>
      <c r="K98" s="12">
        <f t="shared" si="4"/>
        <v>7679.610000000001</v>
      </c>
    </row>
    <row r="99" spans="1:12" s="14" customFormat="1" ht="15.75">
      <c r="A99" s="28" t="s">
        <v>194</v>
      </c>
      <c r="B99" s="28"/>
      <c r="C99" s="28"/>
      <c r="D99" s="28"/>
      <c r="E99" s="28"/>
      <c r="F99" s="28"/>
      <c r="G99" s="28"/>
      <c r="H99" s="28"/>
      <c r="I99" s="8">
        <f>SUM(I93:I98)</f>
        <v>29458.38</v>
      </c>
      <c r="J99" s="8">
        <f>SUM(J93:J98)</f>
        <v>11700.21</v>
      </c>
      <c r="K99" s="8">
        <f>SUM(K93:K98)</f>
        <v>41158.59</v>
      </c>
      <c r="L99" s="13"/>
    </row>
    <row r="100" spans="1:11" ht="13.5" customHeight="1">
      <c r="A100" s="9">
        <v>5967</v>
      </c>
      <c r="B100" s="10" t="s">
        <v>34</v>
      </c>
      <c r="C100" s="10" t="s">
        <v>35</v>
      </c>
      <c r="D100" s="9" t="s">
        <v>36</v>
      </c>
      <c r="E100" s="9" t="s">
        <v>181</v>
      </c>
      <c r="F100" s="11">
        <v>41309</v>
      </c>
      <c r="G100" s="11">
        <v>42403</v>
      </c>
      <c r="H100" s="9">
        <v>100</v>
      </c>
      <c r="I100" s="12">
        <v>7610.49</v>
      </c>
      <c r="J100" s="12">
        <f>-137.91+3140.67</f>
        <v>3002.76</v>
      </c>
      <c r="K100" s="12">
        <f>+I100+J100</f>
        <v>10613.25</v>
      </c>
    </row>
    <row r="101" spans="1:12" s="14" customFormat="1" ht="15.75">
      <c r="A101" s="28" t="s">
        <v>195</v>
      </c>
      <c r="B101" s="28"/>
      <c r="C101" s="28"/>
      <c r="D101" s="28"/>
      <c r="E101" s="28"/>
      <c r="F101" s="28"/>
      <c r="G101" s="28"/>
      <c r="H101" s="28"/>
      <c r="I101" s="8">
        <f>SUM(I100)</f>
        <v>7610.49</v>
      </c>
      <c r="J101" s="8">
        <f>SUM(J100)</f>
        <v>3002.76</v>
      </c>
      <c r="K101" s="8">
        <f>SUM(K100)</f>
        <v>10613.25</v>
      </c>
      <c r="L101" s="13"/>
    </row>
    <row r="104" spans="1:8" ht="12.75">
      <c r="A104" s="1"/>
      <c r="B104" s="2"/>
      <c r="C104" s="2"/>
      <c r="D104" s="1"/>
      <c r="E104" s="1"/>
      <c r="F104" s="3"/>
      <c r="G104" s="3"/>
      <c r="H104" s="4"/>
    </row>
  </sheetData>
  <sheetProtection/>
  <mergeCells count="7">
    <mergeCell ref="A92:H92"/>
    <mergeCell ref="A99:H99"/>
    <mergeCell ref="A101:H101"/>
    <mergeCell ref="I1:K1"/>
    <mergeCell ref="A1:H1"/>
    <mergeCell ref="A7:H7"/>
    <mergeCell ref="A78:H78"/>
  </mergeCells>
  <printOptions/>
  <pageMargins left="0.18" right="0.16" top="0.15748031496062992" bottom="0.2362204724409449" header="0.11811023622047245" footer="0.15748031496062992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0" sqref="A10:F10"/>
    </sheetView>
  </sheetViews>
  <sheetFormatPr defaultColWidth="9.140625" defaultRowHeight="12.75"/>
  <cols>
    <col min="3" max="3" width="3.57421875" style="0" customWidth="1"/>
    <col min="4" max="6" width="20.7109375" style="0" customWidth="1"/>
  </cols>
  <sheetData>
    <row r="1" spans="1:8" ht="24.75" customHeight="1">
      <c r="A1" s="40" t="s">
        <v>202</v>
      </c>
      <c r="B1" s="41"/>
      <c r="C1" s="41"/>
      <c r="D1" s="41"/>
      <c r="E1" s="41"/>
      <c r="F1" s="41"/>
      <c r="G1" s="21"/>
      <c r="H1" s="21"/>
    </row>
    <row r="2" spans="1:6" ht="12.75">
      <c r="A2" s="22"/>
      <c r="B2" s="22"/>
      <c r="C2" s="22"/>
      <c r="D2" s="22"/>
      <c r="E2" s="22"/>
      <c r="F2" s="22"/>
    </row>
    <row r="3" spans="1:6" ht="33" customHeight="1">
      <c r="A3" s="23"/>
      <c r="B3" s="24"/>
      <c r="C3" s="24"/>
      <c r="D3" s="25" t="s">
        <v>196</v>
      </c>
      <c r="E3" s="25" t="s">
        <v>176</v>
      </c>
      <c r="F3" s="25" t="s">
        <v>177</v>
      </c>
    </row>
    <row r="4" spans="1:6" ht="9.75" customHeight="1">
      <c r="A4" s="42"/>
      <c r="B4" s="42"/>
      <c r="C4" s="42"/>
      <c r="D4" s="42"/>
      <c r="E4" s="42"/>
      <c r="F4" s="42"/>
    </row>
    <row r="5" spans="1:6" ht="24.75" customHeight="1">
      <c r="A5" s="36" t="s">
        <v>197</v>
      </c>
      <c r="B5" s="37"/>
      <c r="C5" s="24"/>
      <c r="D5" s="26">
        <v>12210.15</v>
      </c>
      <c r="E5" s="26">
        <v>4572.13</v>
      </c>
      <c r="F5" s="26">
        <f>SUM(D5:E5)</f>
        <v>16782.28</v>
      </c>
    </row>
    <row r="6" spans="1:6" ht="9.75" customHeight="1">
      <c r="A6" s="38"/>
      <c r="B6" s="38"/>
      <c r="C6" s="38"/>
      <c r="D6" s="38"/>
      <c r="E6" s="38"/>
      <c r="F6" s="38"/>
    </row>
    <row r="7" spans="1:6" ht="24.75" customHeight="1">
      <c r="A7" s="36" t="s">
        <v>198</v>
      </c>
      <c r="B7" s="37"/>
      <c r="C7" s="24"/>
      <c r="D7" s="26">
        <v>307273.94</v>
      </c>
      <c r="E7" s="26">
        <v>121485.74</v>
      </c>
      <c r="F7" s="26">
        <f>SUM(D7:E7)</f>
        <v>428759.68</v>
      </c>
    </row>
    <row r="8" spans="1:6" ht="9.75" customHeight="1">
      <c r="A8" s="38"/>
      <c r="B8" s="38"/>
      <c r="C8" s="38"/>
      <c r="D8" s="38"/>
      <c r="E8" s="38"/>
      <c r="F8" s="38"/>
    </row>
    <row r="9" spans="1:6" ht="24.75" customHeight="1">
      <c r="A9" s="36" t="s">
        <v>199</v>
      </c>
      <c r="B9" s="37"/>
      <c r="C9" s="24"/>
      <c r="D9" s="26">
        <v>29458.38</v>
      </c>
      <c r="E9" s="26">
        <v>11700.21</v>
      </c>
      <c r="F9" s="26">
        <f>SUM(D9:E9)</f>
        <v>41158.59</v>
      </c>
    </row>
    <row r="10" spans="1:6" ht="9.75" customHeight="1">
      <c r="A10" s="38"/>
      <c r="B10" s="38"/>
      <c r="C10" s="38"/>
      <c r="D10" s="38"/>
      <c r="E10" s="38"/>
      <c r="F10" s="38"/>
    </row>
    <row r="11" spans="1:6" ht="24.75" customHeight="1">
      <c r="A11" s="36" t="s">
        <v>200</v>
      </c>
      <c r="B11" s="37"/>
      <c r="C11" s="24"/>
      <c r="D11" s="26">
        <v>7610.49</v>
      </c>
      <c r="E11" s="26">
        <v>3002.76</v>
      </c>
      <c r="F11" s="26">
        <f>SUM(D11:E11)</f>
        <v>10613.25</v>
      </c>
    </row>
    <row r="12" spans="1:6" ht="9.75" customHeight="1">
      <c r="A12" s="38"/>
      <c r="B12" s="38"/>
      <c r="C12" s="38"/>
      <c r="D12" s="38"/>
      <c r="E12" s="38"/>
      <c r="F12" s="38"/>
    </row>
    <row r="13" spans="1:6" ht="24.75" customHeight="1">
      <c r="A13" s="36" t="s">
        <v>179</v>
      </c>
      <c r="B13" s="37"/>
      <c r="C13" s="24"/>
      <c r="D13" s="26">
        <v>43099.51</v>
      </c>
      <c r="E13" s="26">
        <v>14233.9</v>
      </c>
      <c r="F13" s="26">
        <f>SUM(D13:E13)</f>
        <v>57333.41</v>
      </c>
    </row>
    <row r="14" spans="1:6" ht="9.75" customHeight="1">
      <c r="A14" s="39"/>
      <c r="B14" s="39"/>
      <c r="C14" s="39"/>
      <c r="D14" s="39"/>
      <c r="E14" s="39"/>
      <c r="F14" s="39"/>
    </row>
    <row r="15" spans="1:6" ht="24.75" customHeight="1">
      <c r="A15" s="34" t="s">
        <v>201</v>
      </c>
      <c r="B15" s="35"/>
      <c r="D15" s="27">
        <f>SUM(D5,D7,D9,D11,D13)</f>
        <v>399652.47000000003</v>
      </c>
      <c r="E15" s="27">
        <f>SUM(E5,E7,E9,E11,E13)</f>
        <v>154994.74000000002</v>
      </c>
      <c r="F15" s="27">
        <f>SUM(F5,F7,F9,F11,F13)</f>
        <v>554647.21</v>
      </c>
    </row>
  </sheetData>
  <sheetProtection/>
  <mergeCells count="13">
    <mergeCell ref="A1:F1"/>
    <mergeCell ref="A4:F4"/>
    <mergeCell ref="A5:B5"/>
    <mergeCell ref="A6:F6"/>
    <mergeCell ref="A15:B15"/>
    <mergeCell ref="A11:B11"/>
    <mergeCell ref="A12:F12"/>
    <mergeCell ref="A13:B13"/>
    <mergeCell ref="A14:F14"/>
    <mergeCell ref="A7:B7"/>
    <mergeCell ref="A8:F8"/>
    <mergeCell ref="A9:B9"/>
    <mergeCell ref="A10:F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UniPG</cp:lastModifiedBy>
  <cp:lastPrinted>2015-07-21T14:28:22Z</cp:lastPrinted>
  <dcterms:created xsi:type="dcterms:W3CDTF">2015-07-02T08:15:25Z</dcterms:created>
  <dcterms:modified xsi:type="dcterms:W3CDTF">2015-07-21T14:36:49Z</dcterms:modified>
  <cp:category/>
  <cp:version/>
  <cp:contentType/>
  <cp:contentStatus/>
</cp:coreProperties>
</file>